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mpliação Escola José Ribeiro Thomáz\Orçamento\Excel\"/>
    </mc:Choice>
  </mc:AlternateContent>
  <xr:revisionPtr revIDLastSave="0" documentId="13_ncr:1_{BDB5050A-8F53-45AE-82C3-7F8EBF8B9318}" xr6:coauthVersionLast="36" xr6:coauthVersionMax="45" xr10:uidLastSave="{00000000-0000-0000-0000-000000000000}"/>
  <bookViews>
    <workbookView xWindow="-105" yWindow="-105" windowWidth="23250" windowHeight="12720" xr2:uid="{43236BE7-2617-476C-A45F-79938E4A7A80}"/>
  </bookViews>
  <sheets>
    <sheet name="Cronograma" sheetId="1" r:id="rId1"/>
    <sheet name="Cronograma (2)" sheetId="2" r:id="rId2"/>
  </sheets>
  <definedNames>
    <definedName name="_xlnm.Print_Area" localSheetId="0">Cronograma!$B$1:$H$54</definedName>
    <definedName name="_xlnm.Print_Area" localSheetId="1">'Cronograma (2)'!$C$1:$I$54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F14" i="1"/>
  <c r="J35" i="2"/>
  <c r="J33" i="2"/>
  <c r="G32" i="2"/>
  <c r="J31" i="2"/>
  <c r="J29" i="2"/>
  <c r="I28" i="2"/>
  <c r="H28" i="2"/>
  <c r="G28" i="2"/>
  <c r="J27" i="2"/>
  <c r="G26" i="2"/>
  <c r="J25" i="2"/>
  <c r="I24" i="2"/>
  <c r="J23" i="2"/>
  <c r="J21" i="2"/>
  <c r="G20" i="2"/>
  <c r="J19" i="2"/>
  <c r="I18" i="2"/>
  <c r="J17" i="2"/>
  <c r="G16" i="2"/>
  <c r="J15" i="2"/>
  <c r="H14" i="2"/>
  <c r="J13" i="2"/>
  <c r="G12" i="2"/>
  <c r="G32" i="1"/>
  <c r="H32" i="1"/>
  <c r="G30" i="1"/>
  <c r="F30" i="1"/>
  <c r="G26" i="1"/>
  <c r="F26" i="1"/>
  <c r="H22" i="1"/>
  <c r="G22" i="1"/>
  <c r="F22" i="1"/>
  <c r="H20" i="1"/>
  <c r="H16" i="1"/>
  <c r="H14" i="1"/>
  <c r="G14" i="1"/>
  <c r="I12" i="2" l="1"/>
  <c r="H20" i="2"/>
  <c r="H12" i="2"/>
  <c r="I20" i="2"/>
  <c r="M20" i="2" s="1"/>
  <c r="L20" i="2" s="1"/>
  <c r="M28" i="2"/>
  <c r="L28" i="2" s="1"/>
  <c r="F24" i="1"/>
  <c r="G24" i="1"/>
  <c r="F34" i="1"/>
  <c r="H24" i="1"/>
  <c r="H30" i="1"/>
  <c r="H12" i="1"/>
  <c r="F16" i="1"/>
  <c r="H28" i="1"/>
  <c r="F32" i="1"/>
  <c r="M12" i="2"/>
  <c r="L12" i="2" s="1"/>
  <c r="G14" i="2"/>
  <c r="H30" i="2"/>
  <c r="I30" i="2"/>
  <c r="H16" i="2"/>
  <c r="H24" i="2"/>
  <c r="H32" i="2"/>
  <c r="I16" i="2"/>
  <c r="G18" i="2"/>
  <c r="I32" i="2"/>
  <c r="G34" i="2"/>
  <c r="H18" i="2"/>
  <c r="H26" i="2"/>
  <c r="H34" i="2"/>
  <c r="I26" i="2"/>
  <c r="I34" i="2"/>
  <c r="I42" i="2"/>
  <c r="J24" i="2" s="1"/>
  <c r="H22" i="2"/>
  <c r="I14" i="2"/>
  <c r="I22" i="2"/>
  <c r="G22" i="2"/>
  <c r="G30" i="2"/>
  <c r="G24" i="2"/>
  <c r="F12" i="1"/>
  <c r="F20" i="1"/>
  <c r="H26" i="1"/>
  <c r="F28" i="1"/>
  <c r="H34" i="1"/>
  <c r="G12" i="1"/>
  <c r="G20" i="1"/>
  <c r="G28" i="1"/>
  <c r="G16" i="1"/>
  <c r="I38" i="2" l="1"/>
  <c r="G38" i="2"/>
  <c r="M32" i="2"/>
  <c r="L32" i="2" s="1"/>
  <c r="M30" i="2"/>
  <c r="L30" i="2" s="1"/>
  <c r="M34" i="2"/>
  <c r="L34" i="2" s="1"/>
  <c r="M16" i="2"/>
  <c r="L16" i="2" s="1"/>
  <c r="M26" i="2"/>
  <c r="L26" i="2" s="1"/>
  <c r="G40" i="2"/>
  <c r="J48" i="2"/>
  <c r="F27" i="2"/>
  <c r="F19" i="2"/>
  <c r="F25" i="2"/>
  <c r="J43" i="2"/>
  <c r="J20" i="2"/>
  <c r="J12" i="2"/>
  <c r="F17" i="2"/>
  <c r="J18" i="2"/>
  <c r="L42" i="2"/>
  <c r="J42" i="2"/>
  <c r="J34" i="2"/>
  <c r="J26" i="2"/>
  <c r="F29" i="2"/>
  <c r="F21" i="2"/>
  <c r="F13" i="2"/>
  <c r="J28" i="2"/>
  <c r="J22" i="2"/>
  <c r="F33" i="2"/>
  <c r="F15" i="2"/>
  <c r="H38" i="2"/>
  <c r="M24" i="2"/>
  <c r="L24" i="2" s="1"/>
  <c r="M18" i="2"/>
  <c r="L18" i="2" s="1"/>
  <c r="J14" i="2"/>
  <c r="J32" i="2"/>
  <c r="M22" i="2"/>
  <c r="L22" i="2" s="1"/>
  <c r="F31" i="2"/>
  <c r="M14" i="2"/>
  <c r="L14" i="2" s="1"/>
  <c r="F35" i="2"/>
  <c r="J30" i="2"/>
  <c r="F23" i="2"/>
  <c r="J16" i="2"/>
  <c r="H40" i="2" l="1"/>
  <c r="I40" i="2" s="1"/>
  <c r="H37" i="2" s="1"/>
  <c r="G37" i="2" l="1"/>
  <c r="G39" i="2" s="1"/>
  <c r="H39" i="2" s="1"/>
  <c r="I37" i="2"/>
  <c r="I39" i="2" l="1"/>
  <c r="G38" i="1" l="1"/>
  <c r="G18" i="1"/>
  <c r="H38" i="1"/>
  <c r="H18" i="1"/>
  <c r="F38" i="1"/>
  <c r="F18" i="1"/>
  <c r="H42" i="1"/>
  <c r="E33" i="1" l="1"/>
  <c r="E35" i="1"/>
  <c r="E29" i="1"/>
  <c r="E31" i="1"/>
  <c r="E25" i="1"/>
  <c r="E27" i="1"/>
  <c r="E21" i="1"/>
  <c r="E23" i="1"/>
  <c r="E19" i="1"/>
  <c r="E15" i="1"/>
  <c r="E17" i="1"/>
  <c r="E13" i="1"/>
  <c r="F40" i="1"/>
  <c r="G40" i="1" s="1"/>
  <c r="H40" i="1" s="1"/>
  <c r="F37" i="1" s="1"/>
  <c r="F39" i="1" s="1"/>
  <c r="H37" i="1" l="1"/>
  <c r="G37" i="1"/>
  <c r="G39" i="1" s="1"/>
  <c r="H39" i="1" s="1"/>
</calcChain>
</file>

<file path=xl/sharedStrings.xml><?xml version="1.0" encoding="utf-8"?>
<sst xmlns="http://schemas.openxmlformats.org/spreadsheetml/2006/main" count="123" uniqueCount="41">
  <si>
    <t>CRONOGRAMA DE OBRA</t>
  </si>
  <si>
    <t>DATA BASE:  09/2021</t>
  </si>
  <si>
    <t>Item</t>
  </si>
  <si>
    <t>Descrição</t>
  </si>
  <si>
    <t>Valor total do item</t>
  </si>
  <si>
    <t xml:space="preserve">1º Mês </t>
  </si>
  <si>
    <t xml:space="preserve">2º Mês </t>
  </si>
  <si>
    <t xml:space="preserve">3º Mês </t>
  </si>
  <si>
    <t>Verificação</t>
  </si>
  <si>
    <t>A</t>
  </si>
  <si>
    <t xml:space="preserve">Percentual </t>
  </si>
  <si>
    <t/>
  </si>
  <si>
    <t>Percentagem mensal</t>
  </si>
  <si>
    <t>Custo mensal</t>
  </si>
  <si>
    <t>Percentagem acumulada</t>
  </si>
  <si>
    <t>Custo Acumulado</t>
  </si>
  <si>
    <t>Total da obra:</t>
  </si>
  <si>
    <t xml:space="preserve">Aditamento </t>
  </si>
  <si>
    <t>Supressão</t>
  </si>
  <si>
    <t>André Pereira Nunes</t>
  </si>
  <si>
    <t>Alessandra Aparecida Garcia</t>
  </si>
  <si>
    <t>Engenheiro Civil</t>
  </si>
  <si>
    <t>Município de Santa Cecília/SC</t>
  </si>
  <si>
    <t>CREA-SC 146114-8</t>
  </si>
  <si>
    <t>CNPJ 85.997.237/0001-41</t>
  </si>
  <si>
    <t>PREFEITURA DE SANTA CECÍLIA/SC</t>
  </si>
  <si>
    <t>OBRA:  Ampliação Escola José Ribeiro Thomáz</t>
  </si>
  <si>
    <t>ENDEREÇO: Rua Pedro Xavier Padilha - Bairro Nossa Sra. Aparecida, Santa Cecília/SC</t>
  </si>
  <si>
    <t>ÁREA DA OBRA:   104,70  m2</t>
  </si>
  <si>
    <t xml:space="preserve">SERVIÇOS PRELIMINARES </t>
  </si>
  <si>
    <t>ESTRUTURA DE CONCRETO ARMADO</t>
  </si>
  <si>
    <t>ALVENARIA DE VEDAÇÃO</t>
  </si>
  <si>
    <t>REVESTIMENTO DE ALVENARIA INTERNA E EXTERNA</t>
  </si>
  <si>
    <t>REVESTIMENTO DE PISO E CONTRAPISO</t>
  </si>
  <si>
    <t xml:space="preserve">PINTURA </t>
  </si>
  <si>
    <t>COBERTURA E FORRO</t>
  </si>
  <si>
    <t>IMPERMEABILIZAÇÃO</t>
  </si>
  <si>
    <t>ESQUADRIAS</t>
  </si>
  <si>
    <t>INSTALAÇÃO ELÉTRICA</t>
  </si>
  <si>
    <t>INSTALAÇÃO PLUVIAL</t>
  </si>
  <si>
    <t xml:space="preserve">SERVIÇOES COMPLEMENTARES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</si>
</sst>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singleAccounting"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/>
    <xf numFmtId="44" fontId="0" fillId="2" borderId="0" xfId="0" applyNumberFormat="1" applyFill="1" applyAlignment="1">
      <alignment horizontal="right"/>
    </xf>
    <xf numFmtId="10" fontId="0" fillId="0" borderId="0" xfId="0" applyNumberFormat="1"/>
    <xf numFmtId="44" fontId="0" fillId="0" borderId="0" xfId="0" applyNumberFormat="1" applyAlignment="1">
      <alignment horizontal="right"/>
    </xf>
    <xf numFmtId="0" fontId="4" fillId="2" borderId="0" xfId="2" applyFont="1" applyFill="1" applyAlignment="1">
      <alignment horizontal="left" vertical="top" wrapText="1"/>
    </xf>
    <xf numFmtId="0" fontId="4" fillId="2" borderId="0" xfId="2" quotePrefix="1" applyFont="1" applyFill="1" applyAlignment="1">
      <alignment horizontal="left" vertical="top" wrapText="1"/>
    </xf>
    <xf numFmtId="0" fontId="0" fillId="2" borderId="0" xfId="0" applyFill="1" applyAlignment="1">
      <alignment horizontal="left"/>
    </xf>
    <xf numFmtId="0" fontId="5" fillId="2" borderId="0" xfId="0" applyFont="1" applyFill="1" applyAlignment="1">
      <alignment wrapText="1"/>
    </xf>
    <xf numFmtId="0" fontId="6" fillId="0" borderId="0" xfId="0" applyFont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8" fillId="3" borderId="0" xfId="2" applyFont="1" applyFill="1" applyAlignment="1">
      <alignment horizontal="left" vertical="top" wrapText="1"/>
    </xf>
    <xf numFmtId="0" fontId="8" fillId="3" borderId="0" xfId="2" applyFont="1" applyFill="1" applyAlignment="1">
      <alignment horizontal="center" vertical="center" wrapText="1"/>
    </xf>
    <xf numFmtId="0" fontId="6" fillId="3" borderId="1" xfId="0" applyFont="1" applyFill="1" applyBorder="1"/>
    <xf numFmtId="0" fontId="6" fillId="3" borderId="0" xfId="0" applyFont="1" applyFill="1"/>
    <xf numFmtId="0" fontId="5" fillId="0" borderId="0" xfId="0" applyFont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44" fontId="7" fillId="2" borderId="0" xfId="0" applyNumberFormat="1" applyFont="1" applyFill="1"/>
    <xf numFmtId="10" fontId="5" fillId="0" borderId="0" xfId="1" applyNumberFormat="1" applyFont="1"/>
    <xf numFmtId="0" fontId="6" fillId="2" borderId="0" xfId="0" applyFont="1" applyFill="1"/>
    <xf numFmtId="44" fontId="6" fillId="2" borderId="0" xfId="0" applyNumberFormat="1" applyFont="1" applyFill="1"/>
    <xf numFmtId="10" fontId="5" fillId="0" borderId="0" xfId="0" applyNumberFormat="1" applyFont="1"/>
    <xf numFmtId="10" fontId="9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horizontal="left" vertical="center"/>
    </xf>
    <xf numFmtId="10" fontId="9" fillId="0" borderId="0" xfId="0" applyNumberFormat="1" applyFont="1"/>
    <xf numFmtId="9" fontId="5" fillId="0" borderId="0" xfId="1" applyFont="1" applyFill="1"/>
    <xf numFmtId="9" fontId="9" fillId="0" borderId="0" xfId="1" applyFont="1" applyBorder="1" applyAlignment="1">
      <alignment horizontal="center" vertical="center"/>
    </xf>
    <xf numFmtId="9" fontId="9" fillId="0" borderId="0" xfId="1" applyFont="1" applyBorder="1" applyAlignment="1">
      <alignment horizontal="left" vertical="center"/>
    </xf>
    <xf numFmtId="9" fontId="9" fillId="0" borderId="0" xfId="1" applyFont="1" applyBorder="1"/>
    <xf numFmtId="9" fontId="5" fillId="0" borderId="0" xfId="1" applyFont="1"/>
    <xf numFmtId="44" fontId="2" fillId="2" borderId="0" xfId="0" applyNumberFormat="1" applyFont="1" applyFill="1"/>
    <xf numFmtId="10" fontId="5" fillId="2" borderId="0" xfId="0" applyNumberFormat="1" applyFont="1" applyFill="1"/>
    <xf numFmtId="0" fontId="5" fillId="2" borderId="0" xfId="0" applyFont="1" applyFill="1"/>
    <xf numFmtId="10" fontId="9" fillId="2" borderId="0" xfId="0" quotePrefix="1" applyNumberFormat="1" applyFont="1" applyFill="1" applyAlignment="1">
      <alignment horizontal="center" vertical="center"/>
    </xf>
    <xf numFmtId="10" fontId="9" fillId="2" borderId="0" xfId="0" applyNumberFormat="1" applyFont="1" applyFill="1" applyAlignment="1">
      <alignment horizontal="center" vertical="center"/>
    </xf>
    <xf numFmtId="10" fontId="7" fillId="2" borderId="0" xfId="0" applyNumberFormat="1" applyFont="1" applyFill="1"/>
    <xf numFmtId="10" fontId="9" fillId="2" borderId="0" xfId="0" applyNumberFormat="1" applyFont="1" applyFill="1"/>
    <xf numFmtId="10" fontId="6" fillId="0" borderId="0" xfId="0" applyNumberFormat="1" applyFont="1"/>
    <xf numFmtId="10" fontId="7" fillId="0" borderId="0" xfId="0" applyNumberFormat="1" applyFont="1" applyAlignment="1">
      <alignment horizontal="center" vertical="center"/>
    </xf>
    <xf numFmtId="10" fontId="7" fillId="0" borderId="0" xfId="0" applyNumberFormat="1" applyFont="1"/>
    <xf numFmtId="44" fontId="7" fillId="0" borderId="0" xfId="0" applyNumberFormat="1" applyFont="1"/>
    <xf numFmtId="44" fontId="6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7" fillId="3" borderId="0" xfId="0" applyFont="1" applyFill="1" applyAlignment="1">
      <alignment horizontal="right"/>
    </xf>
    <xf numFmtId="44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/>
    <xf numFmtId="44" fontId="10" fillId="0" borderId="2" xfId="0" applyNumberFormat="1" applyFont="1" applyBorder="1" applyAlignment="1">
      <alignment horizontal="right" wrapText="1"/>
    </xf>
    <xf numFmtId="44" fontId="11" fillId="0" borderId="0" xfId="0" applyNumberFormat="1" applyFont="1" applyAlignment="1">
      <alignment horizontal="right"/>
    </xf>
    <xf numFmtId="44" fontId="11" fillId="0" borderId="3" xfId="0" applyNumberFormat="1" applyFont="1" applyBorder="1" applyAlignment="1">
      <alignment horizontal="right"/>
    </xf>
    <xf numFmtId="44" fontId="6" fillId="0" borderId="0" xfId="0" applyNumberFormat="1" applyFont="1" applyAlignment="1">
      <alignment horizontal="center" vertical="center" wrapText="1"/>
    </xf>
    <xf numFmtId="44" fontId="9" fillId="0" borderId="4" xfId="0" applyNumberFormat="1" applyFont="1" applyBorder="1" applyAlignment="1">
      <alignment horizontal="right"/>
    </xf>
    <xf numFmtId="44" fontId="7" fillId="0" borderId="0" xfId="0" applyNumberFormat="1" applyFont="1" applyAlignment="1">
      <alignment horizontal="center" vertical="center"/>
    </xf>
    <xf numFmtId="44" fontId="9" fillId="0" borderId="0" xfId="0" applyNumberFormat="1" applyFont="1" applyAlignment="1">
      <alignment horizontal="right"/>
    </xf>
    <xf numFmtId="0" fontId="0" fillId="0" borderId="0" xfId="0" applyAlignment="1">
      <alignment horizontal="left"/>
    </xf>
  </cellXfs>
  <cellStyles count="3">
    <cellStyle name="Normal" xfId="0" builtinId="0"/>
    <cellStyle name="Normal 214" xfId="2" xr:uid="{87402AEB-111A-4AA9-A9B9-AEC845E0BE22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</xdr:row>
          <xdr:rowOff>57150</xdr:rowOff>
        </xdr:from>
        <xdr:to>
          <xdr:col>2</xdr:col>
          <xdr:colOff>657225</xdr:colOff>
          <xdr:row>7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</xdr:colOff>
          <xdr:row>1</xdr:row>
          <xdr:rowOff>57150</xdr:rowOff>
        </xdr:from>
        <xdr:to>
          <xdr:col>3</xdr:col>
          <xdr:colOff>657225</xdr:colOff>
          <xdr:row>7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EE8CB-974B-4E16-90FD-022A4D3E3135}">
  <sheetPr>
    <tabColor theme="9" tint="0.79998168889431442"/>
    <pageSetUpPr fitToPage="1"/>
  </sheetPr>
  <dimension ref="A1:M55"/>
  <sheetViews>
    <sheetView tabSelected="1" view="pageBreakPreview" topLeftCell="A10" zoomScale="70" zoomScaleNormal="70" zoomScaleSheetLayoutView="70" workbookViewId="0">
      <selection activeCell="B33" sqref="B33"/>
    </sheetView>
  </sheetViews>
  <sheetFormatPr defaultRowHeight="15" x14ac:dyDescent="0.25"/>
  <cols>
    <col min="2" max="3" width="10.7109375" style="52" customWidth="1"/>
    <col min="4" max="4" width="88" customWidth="1"/>
    <col min="5" max="5" width="23.42578125" customWidth="1"/>
    <col min="6" max="6" width="19.5703125" customWidth="1"/>
    <col min="7" max="7" width="25.140625" customWidth="1"/>
    <col min="8" max="8" width="25" customWidth="1"/>
    <col min="9" max="9" width="18.7109375" style="6" customWidth="1"/>
    <col min="10" max="10" width="16.28515625" customWidth="1"/>
    <col min="11" max="11" width="17.28515625" customWidth="1"/>
    <col min="12" max="12" width="18.28515625" customWidth="1"/>
    <col min="13" max="13" width="16.85546875" customWidth="1"/>
  </cols>
  <sheetData>
    <row r="1" spans="1:13" x14ac:dyDescent="0.25">
      <c r="A1" s="1"/>
      <c r="B1" s="2"/>
      <c r="C1" s="2"/>
      <c r="D1" s="3"/>
      <c r="E1" s="3"/>
      <c r="F1" s="4"/>
      <c r="G1" s="5"/>
      <c r="H1" s="5"/>
      <c r="K1" s="7"/>
      <c r="L1" s="7"/>
      <c r="M1" s="7"/>
    </row>
    <row r="2" spans="1:13" x14ac:dyDescent="0.25">
      <c r="A2" s="1"/>
      <c r="B2" s="2"/>
      <c r="C2" s="2"/>
      <c r="D2" s="8" t="s">
        <v>25</v>
      </c>
      <c r="E2" s="8"/>
      <c r="F2" s="4"/>
      <c r="G2" s="5"/>
      <c r="H2" s="5"/>
      <c r="K2" s="7"/>
      <c r="L2" s="7"/>
      <c r="M2" s="7"/>
    </row>
    <row r="3" spans="1:13" x14ac:dyDescent="0.25">
      <c r="A3" s="1"/>
      <c r="B3" s="2"/>
      <c r="C3" s="2"/>
      <c r="D3" s="8" t="s">
        <v>26</v>
      </c>
      <c r="E3" s="9"/>
      <c r="F3" s="4"/>
      <c r="G3" s="5"/>
      <c r="H3" s="5"/>
      <c r="K3" s="7"/>
      <c r="L3" s="7"/>
      <c r="M3" s="7"/>
    </row>
    <row r="4" spans="1:13" ht="30" x14ac:dyDescent="0.25">
      <c r="A4" s="1"/>
      <c r="B4" s="2"/>
      <c r="C4" s="2"/>
      <c r="D4" s="8" t="s">
        <v>27</v>
      </c>
      <c r="E4" s="8"/>
      <c r="F4" s="10"/>
      <c r="G4" s="5"/>
      <c r="H4" s="5"/>
      <c r="K4" s="7"/>
      <c r="L4" s="7"/>
      <c r="M4" s="7"/>
    </row>
    <row r="5" spans="1:13" x14ac:dyDescent="0.25">
      <c r="A5" s="1"/>
      <c r="B5" s="2"/>
      <c r="C5" s="2"/>
      <c r="D5" s="8" t="s">
        <v>28</v>
      </c>
      <c r="E5" s="9"/>
      <c r="F5" s="10"/>
      <c r="G5" s="5"/>
      <c r="H5" s="5"/>
      <c r="K5" s="7"/>
      <c r="L5" s="7"/>
      <c r="M5" s="7"/>
    </row>
    <row r="6" spans="1:13" ht="15.75" x14ac:dyDescent="0.25">
      <c r="A6" s="1"/>
      <c r="B6" s="2"/>
      <c r="C6" s="2"/>
      <c r="D6" s="8"/>
      <c r="E6" s="11"/>
      <c r="F6" s="4"/>
      <c r="G6" s="5"/>
      <c r="H6" s="5"/>
      <c r="K6" s="7"/>
      <c r="L6" s="7"/>
      <c r="M6" s="7"/>
    </row>
    <row r="7" spans="1:13" x14ac:dyDescent="0.25">
      <c r="A7" s="1"/>
      <c r="B7" s="2"/>
      <c r="C7" s="2"/>
      <c r="D7" s="9" t="s">
        <v>0</v>
      </c>
      <c r="E7" s="9"/>
      <c r="F7" s="4"/>
      <c r="G7" s="5"/>
      <c r="H7" s="5"/>
      <c r="K7" s="7"/>
      <c r="L7" s="7"/>
      <c r="M7" s="7"/>
    </row>
    <row r="8" spans="1:13" x14ac:dyDescent="0.25">
      <c r="A8" s="1"/>
      <c r="B8" s="2"/>
      <c r="C8" s="2"/>
      <c r="D8" s="9" t="s">
        <v>1</v>
      </c>
      <c r="E8" s="9"/>
      <c r="F8" s="4"/>
      <c r="G8" s="5"/>
      <c r="H8" s="5"/>
      <c r="K8" s="7"/>
      <c r="L8" s="7"/>
      <c r="M8" s="7"/>
    </row>
    <row r="9" spans="1:13" ht="15.75" x14ac:dyDescent="0.25">
      <c r="A9" s="1"/>
      <c r="B9" s="2"/>
      <c r="C9" s="2"/>
      <c r="D9" s="11"/>
      <c r="E9" s="11"/>
      <c r="F9" s="4"/>
      <c r="G9" s="5"/>
      <c r="H9" s="5"/>
      <c r="K9" s="7"/>
      <c r="L9" s="7"/>
      <c r="M9" s="7"/>
    </row>
    <row r="10" spans="1:13" ht="15.75" x14ac:dyDescent="0.25">
      <c r="A10" s="1"/>
      <c r="B10" s="2"/>
      <c r="C10" s="2"/>
      <c r="D10" s="11"/>
      <c r="E10" s="11"/>
      <c r="F10" s="4"/>
      <c r="G10" s="5"/>
      <c r="H10" s="5"/>
      <c r="K10" s="7"/>
      <c r="L10" s="7"/>
      <c r="M10" s="7"/>
    </row>
    <row r="11" spans="1:13" s="18" customFormat="1" ht="36" x14ac:dyDescent="0.25">
      <c r="A11" s="12"/>
      <c r="B11" s="13"/>
      <c r="C11" s="14" t="s">
        <v>2</v>
      </c>
      <c r="D11" s="15" t="s">
        <v>3</v>
      </c>
      <c r="E11" s="16" t="s">
        <v>4</v>
      </c>
      <c r="F11" s="13" t="s">
        <v>5</v>
      </c>
      <c r="G11" s="13" t="s">
        <v>6</v>
      </c>
      <c r="H11" s="13" t="s">
        <v>7</v>
      </c>
      <c r="I11" s="6"/>
      <c r="J11"/>
      <c r="K11" s="17"/>
    </row>
    <row r="12" spans="1:13" s="25" customFormat="1" ht="14.45" customHeight="1" x14ac:dyDescent="0.3">
      <c r="A12" s="12" t="s">
        <v>9</v>
      </c>
      <c r="B12" s="20"/>
      <c r="C12" s="21">
        <v>1</v>
      </c>
      <c r="D12" s="22" t="s">
        <v>29</v>
      </c>
      <c r="E12" s="23">
        <v>8922.75</v>
      </c>
      <c r="F12" s="23">
        <f t="shared" ref="F12:H12" si="0">$E$12*F13</f>
        <v>8922.75</v>
      </c>
      <c r="G12" s="23">
        <f t="shared" si="0"/>
        <v>0</v>
      </c>
      <c r="H12" s="23">
        <f t="shared" si="0"/>
        <v>0</v>
      </c>
      <c r="I12" s="24"/>
      <c r="J12" s="19"/>
      <c r="L12" s="26"/>
    </row>
    <row r="13" spans="1:13" s="27" customFormat="1" ht="14.45" customHeight="1" x14ac:dyDescent="0.3">
      <c r="B13" s="28"/>
      <c r="C13" s="29"/>
      <c r="D13" s="30" t="s">
        <v>10</v>
      </c>
      <c r="E13" s="30">
        <f>E12/$H$42</f>
        <v>4.7390126633386598E-2</v>
      </c>
      <c r="F13" s="30">
        <v>1</v>
      </c>
      <c r="G13" s="30"/>
      <c r="H13" s="30"/>
      <c r="I13" s="24"/>
      <c r="J13" s="19"/>
      <c r="K13" s="25"/>
      <c r="L13" s="26"/>
    </row>
    <row r="14" spans="1:13" s="25" customFormat="1" ht="14.45" customHeight="1" x14ac:dyDescent="0.3">
      <c r="A14" s="12" t="s">
        <v>9</v>
      </c>
      <c r="B14" s="20"/>
      <c r="C14" s="21">
        <v>2</v>
      </c>
      <c r="D14" s="22" t="s">
        <v>30</v>
      </c>
      <c r="E14" s="23">
        <v>33165.06</v>
      </c>
      <c r="F14" s="23">
        <f t="shared" ref="F14:H14" si="1">$E$14*F15</f>
        <v>19899.035999999996</v>
      </c>
      <c r="G14" s="23">
        <f t="shared" si="1"/>
        <v>13266.023999999999</v>
      </c>
      <c r="H14" s="23">
        <f t="shared" si="1"/>
        <v>0</v>
      </c>
      <c r="I14" s="24"/>
      <c r="J14" s="19"/>
      <c r="L14" s="26"/>
    </row>
    <row r="15" spans="1:13" s="35" customFormat="1" ht="14.45" customHeight="1" x14ac:dyDescent="0.3">
      <c r="A15" s="31"/>
      <c r="B15" s="32"/>
      <c r="C15" s="33"/>
      <c r="D15" s="30" t="s">
        <v>10</v>
      </c>
      <c r="E15" s="30">
        <f>E14/$H$42</f>
        <v>0.17614484247612724</v>
      </c>
      <c r="F15" s="34">
        <v>0.6</v>
      </c>
      <c r="G15" s="34">
        <v>0.4</v>
      </c>
      <c r="H15" s="34"/>
      <c r="I15" s="24"/>
      <c r="J15" s="19"/>
      <c r="K15" s="25"/>
      <c r="L15" s="26"/>
    </row>
    <row r="16" spans="1:13" s="25" customFormat="1" ht="14.45" customHeight="1" x14ac:dyDescent="0.3">
      <c r="A16" s="12" t="s">
        <v>9</v>
      </c>
      <c r="B16" s="20"/>
      <c r="C16" s="21">
        <v>3</v>
      </c>
      <c r="D16" s="22" t="s">
        <v>31</v>
      </c>
      <c r="E16" s="23">
        <v>31806.36</v>
      </c>
      <c r="F16" s="23">
        <f t="shared" ref="F16:H16" si="2">$E$16*F17</f>
        <v>12722.544000000002</v>
      </c>
      <c r="G16" s="23">
        <f t="shared" si="2"/>
        <v>19083.815999999999</v>
      </c>
      <c r="H16" s="23">
        <f t="shared" si="2"/>
        <v>0</v>
      </c>
      <c r="I16" s="24"/>
      <c r="J16" s="19"/>
      <c r="L16" s="26"/>
    </row>
    <row r="17" spans="1:12" s="35" customFormat="1" ht="14.45" customHeight="1" x14ac:dyDescent="0.3">
      <c r="A17" s="31"/>
      <c r="B17" s="32"/>
      <c r="C17" s="33"/>
      <c r="D17" s="30" t="s">
        <v>10</v>
      </c>
      <c r="E17" s="30">
        <f>E16/$H$42</f>
        <v>0.16892857338231848</v>
      </c>
      <c r="F17" s="34">
        <v>0.4</v>
      </c>
      <c r="G17" s="34">
        <v>0.6</v>
      </c>
      <c r="H17" s="34"/>
      <c r="I17" s="24"/>
      <c r="J17" s="19"/>
      <c r="K17" s="25"/>
      <c r="L17" s="26"/>
    </row>
    <row r="18" spans="1:12" s="25" customFormat="1" ht="14.45" customHeight="1" x14ac:dyDescent="0.3">
      <c r="A18" s="12" t="s">
        <v>9</v>
      </c>
      <c r="B18" s="20"/>
      <c r="C18" s="21">
        <v>4</v>
      </c>
      <c r="D18" s="22" t="s">
        <v>32</v>
      </c>
      <c r="E18" s="23">
        <v>18893.730000000003</v>
      </c>
      <c r="F18" s="23">
        <f t="shared" ref="F18:H18" si="3">$E$18*F19</f>
        <v>0</v>
      </c>
      <c r="G18" s="23">
        <f t="shared" si="3"/>
        <v>11336.238000000001</v>
      </c>
      <c r="H18" s="23">
        <f t="shared" si="3"/>
        <v>7557.492000000002</v>
      </c>
      <c r="I18" s="24"/>
      <c r="J18" s="19"/>
      <c r="L18" s="26"/>
    </row>
    <row r="19" spans="1:12" s="35" customFormat="1" ht="14.45" customHeight="1" x14ac:dyDescent="0.3">
      <c r="A19" s="31"/>
      <c r="B19" s="32"/>
      <c r="C19" s="33"/>
      <c r="D19" s="30" t="s">
        <v>10</v>
      </c>
      <c r="E19" s="30">
        <f>E18/$H$42</f>
        <v>0.10034756742898944</v>
      </c>
      <c r="F19" s="34"/>
      <c r="G19" s="34">
        <v>0.6</v>
      </c>
      <c r="H19" s="34">
        <v>0.4</v>
      </c>
      <c r="I19" s="24"/>
      <c r="J19" s="19"/>
      <c r="K19" s="25"/>
      <c r="L19" s="26"/>
    </row>
    <row r="20" spans="1:12" s="25" customFormat="1" ht="14.45" customHeight="1" x14ac:dyDescent="0.3">
      <c r="A20" s="12" t="s">
        <v>9</v>
      </c>
      <c r="B20" s="20"/>
      <c r="C20" s="21">
        <v>5</v>
      </c>
      <c r="D20" s="22" t="s">
        <v>33</v>
      </c>
      <c r="E20" s="23">
        <v>15728.880000000001</v>
      </c>
      <c r="F20" s="23">
        <f t="shared" ref="F20:H20" si="4">$E$20*F21</f>
        <v>0</v>
      </c>
      <c r="G20" s="23">
        <f t="shared" si="4"/>
        <v>0</v>
      </c>
      <c r="H20" s="23">
        <f t="shared" si="4"/>
        <v>15728.880000000001</v>
      </c>
      <c r="I20" s="24"/>
      <c r="J20" s="19"/>
      <c r="L20" s="26"/>
    </row>
    <row r="21" spans="1:12" s="35" customFormat="1" ht="14.45" customHeight="1" x14ac:dyDescent="0.3">
      <c r="A21" s="31"/>
      <c r="B21" s="32"/>
      <c r="C21" s="33"/>
      <c r="D21" s="30" t="s">
        <v>10</v>
      </c>
      <c r="E21" s="30">
        <f>E20/$H$42</f>
        <v>8.3538552016064763E-2</v>
      </c>
      <c r="F21" s="34"/>
      <c r="G21" s="34"/>
      <c r="H21" s="34">
        <v>1</v>
      </c>
      <c r="I21" s="24"/>
      <c r="J21" s="19"/>
      <c r="K21" s="25"/>
      <c r="L21" s="26"/>
    </row>
    <row r="22" spans="1:12" s="25" customFormat="1" ht="14.45" customHeight="1" x14ac:dyDescent="0.3">
      <c r="A22" s="12" t="s">
        <v>9</v>
      </c>
      <c r="B22" s="20"/>
      <c r="C22" s="21">
        <v>6</v>
      </c>
      <c r="D22" s="22" t="s">
        <v>34</v>
      </c>
      <c r="E22" s="23">
        <v>11510.630000000001</v>
      </c>
      <c r="F22" s="23">
        <f t="shared" ref="F22:H22" si="5">$E$22*F23</f>
        <v>0</v>
      </c>
      <c r="G22" s="23">
        <f t="shared" si="5"/>
        <v>2302.1260000000002</v>
      </c>
      <c r="H22" s="23">
        <f t="shared" si="5"/>
        <v>9208.5040000000008</v>
      </c>
      <c r="I22" s="24"/>
      <c r="J22" s="19"/>
      <c r="L22" s="26"/>
    </row>
    <row r="23" spans="1:12" s="35" customFormat="1" ht="14.45" customHeight="1" x14ac:dyDescent="0.3">
      <c r="A23" s="31"/>
      <c r="B23" s="32"/>
      <c r="C23" s="33"/>
      <c r="D23" s="30" t="s">
        <v>10</v>
      </c>
      <c r="E23" s="30">
        <f>E22/$H$42</f>
        <v>6.1134763758937415E-2</v>
      </c>
      <c r="F23" s="34"/>
      <c r="G23" s="34">
        <v>0.2</v>
      </c>
      <c r="H23" s="34">
        <v>0.8</v>
      </c>
      <c r="I23" s="24"/>
      <c r="J23" s="19"/>
      <c r="K23" s="25"/>
      <c r="L23" s="26"/>
    </row>
    <row r="24" spans="1:12" s="25" customFormat="1" ht="14.45" customHeight="1" x14ac:dyDescent="0.3">
      <c r="A24" s="12" t="s">
        <v>9</v>
      </c>
      <c r="B24" s="20"/>
      <c r="C24" s="21">
        <v>7</v>
      </c>
      <c r="D24" s="22" t="s">
        <v>35</v>
      </c>
      <c r="E24" s="23">
        <v>35214.25</v>
      </c>
      <c r="F24" s="23">
        <f t="shared" ref="F24:H24" si="6">$E$24*F25</f>
        <v>0</v>
      </c>
      <c r="G24" s="23">
        <f t="shared" si="6"/>
        <v>7042.85</v>
      </c>
      <c r="H24" s="23">
        <f t="shared" si="6"/>
        <v>28171.4</v>
      </c>
      <c r="I24" s="24"/>
      <c r="J24" s="19"/>
      <c r="L24" s="26"/>
    </row>
    <row r="25" spans="1:12" s="35" customFormat="1" ht="14.45" customHeight="1" x14ac:dyDescent="0.3">
      <c r="A25" s="31"/>
      <c r="B25" s="32"/>
      <c r="C25" s="33"/>
      <c r="D25" s="30" t="s">
        <v>10</v>
      </c>
      <c r="E25" s="30">
        <f>E24/$H$42</f>
        <v>0.18702841240645923</v>
      </c>
      <c r="F25" s="34"/>
      <c r="G25" s="34">
        <v>0.2</v>
      </c>
      <c r="H25" s="34">
        <v>0.8</v>
      </c>
      <c r="I25" s="24"/>
      <c r="J25" s="19"/>
      <c r="K25" s="25"/>
      <c r="L25" s="26"/>
    </row>
    <row r="26" spans="1:12" s="25" customFormat="1" ht="14.45" customHeight="1" x14ac:dyDescent="0.3">
      <c r="A26" s="12" t="s">
        <v>9</v>
      </c>
      <c r="B26" s="20"/>
      <c r="C26" s="21">
        <v>8</v>
      </c>
      <c r="D26" s="22" t="s">
        <v>36</v>
      </c>
      <c r="E26" s="23">
        <v>5862.91</v>
      </c>
      <c r="F26" s="23">
        <f t="shared" ref="F26:H26" si="7">$E$26*F27</f>
        <v>1758.8729999999998</v>
      </c>
      <c r="G26" s="23">
        <f t="shared" si="7"/>
        <v>4104.0369999999994</v>
      </c>
      <c r="H26" s="23">
        <f t="shared" si="7"/>
        <v>0</v>
      </c>
      <c r="I26" s="24"/>
      <c r="J26" s="19"/>
      <c r="L26" s="26"/>
    </row>
    <row r="27" spans="1:12" s="35" customFormat="1" ht="14.45" customHeight="1" x14ac:dyDescent="0.3">
      <c r="A27" s="31"/>
      <c r="B27" s="32"/>
      <c r="C27" s="33"/>
      <c r="D27" s="30" t="s">
        <v>10</v>
      </c>
      <c r="E27" s="30">
        <f>E26/$H$42</f>
        <v>3.1138835823053275E-2</v>
      </c>
      <c r="F27" s="34">
        <v>0.3</v>
      </c>
      <c r="G27" s="34">
        <v>0.7</v>
      </c>
      <c r="H27" s="34"/>
      <c r="I27" s="24"/>
      <c r="J27" s="19"/>
      <c r="K27" s="25"/>
      <c r="L27" s="26"/>
    </row>
    <row r="28" spans="1:12" s="25" customFormat="1" ht="14.45" customHeight="1" x14ac:dyDescent="0.3">
      <c r="A28" s="12" t="s">
        <v>9</v>
      </c>
      <c r="B28" s="20"/>
      <c r="C28" s="21">
        <v>9</v>
      </c>
      <c r="D28" s="22" t="s">
        <v>37</v>
      </c>
      <c r="E28" s="23">
        <v>14408.630000000001</v>
      </c>
      <c r="F28" s="23">
        <f t="shared" ref="F28:H28" si="8">$E$28*F29</f>
        <v>0</v>
      </c>
      <c r="G28" s="23">
        <f t="shared" si="8"/>
        <v>5763.4520000000011</v>
      </c>
      <c r="H28" s="23">
        <f t="shared" si="8"/>
        <v>8645.1779999999999</v>
      </c>
      <c r="I28" s="24"/>
      <c r="J28" s="19"/>
      <c r="L28" s="26"/>
    </row>
    <row r="29" spans="1:12" s="35" customFormat="1" ht="14.45" customHeight="1" x14ac:dyDescent="0.3">
      <c r="A29" s="31"/>
      <c r="B29" s="32"/>
      <c r="C29" s="33"/>
      <c r="D29" s="30" t="s">
        <v>10</v>
      </c>
      <c r="E29" s="30">
        <f>E28/$H$42</f>
        <v>7.6526496911110728E-2</v>
      </c>
      <c r="F29" s="34"/>
      <c r="G29" s="34">
        <v>0.4</v>
      </c>
      <c r="H29" s="34">
        <v>0.6</v>
      </c>
      <c r="I29" s="24"/>
      <c r="J29" s="19"/>
      <c r="K29" s="25"/>
      <c r="L29" s="26"/>
    </row>
    <row r="30" spans="1:12" s="25" customFormat="1" ht="14.45" customHeight="1" x14ac:dyDescent="0.3">
      <c r="A30" s="12" t="s">
        <v>9</v>
      </c>
      <c r="B30" s="20"/>
      <c r="C30" s="21">
        <v>10</v>
      </c>
      <c r="D30" s="22" t="s">
        <v>38</v>
      </c>
      <c r="E30" s="23">
        <v>5876.63</v>
      </c>
      <c r="F30" s="23">
        <f t="shared" ref="F30:H30" si="9">$E$30*F31</f>
        <v>1762.989</v>
      </c>
      <c r="G30" s="23">
        <f t="shared" si="9"/>
        <v>1762.989</v>
      </c>
      <c r="H30" s="23">
        <f t="shared" si="9"/>
        <v>2350.652</v>
      </c>
      <c r="I30" s="24"/>
      <c r="J30" s="19"/>
      <c r="L30" s="26"/>
    </row>
    <row r="31" spans="1:12" s="27" customFormat="1" ht="14.45" customHeight="1" x14ac:dyDescent="0.3">
      <c r="B31" s="28"/>
      <c r="C31" s="29"/>
      <c r="D31" s="30" t="s">
        <v>10</v>
      </c>
      <c r="E31" s="30">
        <f>E30/$H$42</f>
        <v>3.1211704897879992E-2</v>
      </c>
      <c r="F31" s="30">
        <v>0.3</v>
      </c>
      <c r="G31" s="30">
        <v>0.3</v>
      </c>
      <c r="H31" s="30">
        <v>0.4</v>
      </c>
      <c r="I31" s="24"/>
      <c r="J31" s="19"/>
      <c r="K31" s="25"/>
      <c r="L31" s="26"/>
    </row>
    <row r="32" spans="1:12" s="25" customFormat="1" ht="14.45" customHeight="1" x14ac:dyDescent="0.3">
      <c r="A32" s="12" t="s">
        <v>9</v>
      </c>
      <c r="B32" s="20"/>
      <c r="C32" s="21">
        <v>11</v>
      </c>
      <c r="D32" s="22" t="s">
        <v>39</v>
      </c>
      <c r="E32" s="23">
        <v>5143.7700000000004</v>
      </c>
      <c r="F32" s="23">
        <f t="shared" ref="F32:H32" si="10">$E$32*F33</f>
        <v>1028.7540000000001</v>
      </c>
      <c r="G32" s="23">
        <f t="shared" si="10"/>
        <v>1028.7540000000001</v>
      </c>
      <c r="H32" s="23">
        <f t="shared" si="10"/>
        <v>3086.2620000000002</v>
      </c>
      <c r="I32" s="24"/>
      <c r="J32" s="19"/>
      <c r="L32" s="26"/>
    </row>
    <row r="33" spans="1:12" s="35" customFormat="1" ht="14.45" customHeight="1" x14ac:dyDescent="0.3">
      <c r="A33" s="31"/>
      <c r="B33" s="32"/>
      <c r="C33" s="33"/>
      <c r="D33" s="30" t="s">
        <v>10</v>
      </c>
      <c r="E33" s="30">
        <f>E32/$H$42</f>
        <v>2.73193703368373E-2</v>
      </c>
      <c r="F33" s="34">
        <v>0.2</v>
      </c>
      <c r="G33" s="34">
        <v>0.2</v>
      </c>
      <c r="H33" s="34">
        <v>0.6</v>
      </c>
      <c r="I33" s="24"/>
      <c r="J33" s="19"/>
      <c r="K33" s="25"/>
      <c r="L33" s="26"/>
    </row>
    <row r="34" spans="1:12" s="25" customFormat="1" ht="14.45" customHeight="1" x14ac:dyDescent="0.3">
      <c r="A34" s="12" t="s">
        <v>9</v>
      </c>
      <c r="B34" s="20"/>
      <c r="C34" s="21">
        <v>12</v>
      </c>
      <c r="D34" s="22" t="s">
        <v>40</v>
      </c>
      <c r="E34" s="23">
        <v>1749.29</v>
      </c>
      <c r="F34" s="23">
        <f>$E$34*F35</f>
        <v>349.858</v>
      </c>
      <c r="G34" s="23">
        <f>$E$34*G35</f>
        <v>349.858</v>
      </c>
      <c r="H34" s="23">
        <f>$E$34*H35</f>
        <v>1049.5739999999998</v>
      </c>
      <c r="I34" s="24"/>
      <c r="J34" s="19"/>
      <c r="L34" s="26"/>
    </row>
    <row r="35" spans="1:12" s="35" customFormat="1" ht="14.45" customHeight="1" x14ac:dyDescent="0.3">
      <c r="A35" s="31"/>
      <c r="B35" s="32"/>
      <c r="C35" s="33"/>
      <c r="D35" s="30" t="s">
        <v>10</v>
      </c>
      <c r="E35" s="30">
        <f>E34/$H$42</f>
        <v>9.2907539288354865E-3</v>
      </c>
      <c r="F35" s="34">
        <v>0.2</v>
      </c>
      <c r="G35" s="34">
        <v>0.2</v>
      </c>
      <c r="H35" s="34">
        <v>0.6</v>
      </c>
      <c r="I35" s="24"/>
      <c r="J35" s="19"/>
      <c r="K35" s="25"/>
      <c r="L35" s="26"/>
    </row>
    <row r="36" spans="1:12" s="6" customFormat="1" ht="14.45" customHeight="1" x14ac:dyDescent="0.3">
      <c r="B36" s="28"/>
      <c r="C36" s="28"/>
      <c r="D36" s="30"/>
      <c r="E36" s="30"/>
      <c r="F36" s="30"/>
      <c r="G36" s="30"/>
      <c r="H36" s="30"/>
      <c r="J36"/>
      <c r="K36" s="25"/>
      <c r="L36" s="36"/>
    </row>
    <row r="37" spans="1:12" s="37" customFormat="1" ht="18.75" x14ac:dyDescent="0.3">
      <c r="B37" s="39" t="s">
        <v>11</v>
      </c>
      <c r="C37" s="40"/>
      <c r="D37" s="41" t="s">
        <v>12</v>
      </c>
      <c r="E37" s="41"/>
      <c r="F37" s="42">
        <f>F38/$H$40</f>
        <v>0.24667564854140495</v>
      </c>
      <c r="G37" s="42">
        <f>G38/$H$40</f>
        <v>0.35074957687339509</v>
      </c>
      <c r="H37" s="42">
        <f>H38/$H$40</f>
        <v>0.40257477458519997</v>
      </c>
      <c r="J37" s="38"/>
      <c r="L37" s="26"/>
    </row>
    <row r="38" spans="1:12" s="43" customFormat="1" ht="18.75" x14ac:dyDescent="0.3">
      <c r="B38" s="44"/>
      <c r="C38" s="44"/>
      <c r="D38" s="45" t="s">
        <v>13</v>
      </c>
      <c r="E38" s="45"/>
      <c r="F38" s="46">
        <f>SUMIF($A:$A,"A",F:F)</f>
        <v>46444.804000000004</v>
      </c>
      <c r="G38" s="46">
        <f>SUMIF($A:$A,"A",G:G)</f>
        <v>66040.143999999986</v>
      </c>
      <c r="H38" s="46">
        <f>SUMIF($A:$A,"A",H:H)</f>
        <v>75797.941999999995</v>
      </c>
      <c r="I38" s="27"/>
      <c r="J38" s="12"/>
      <c r="K38" s="47"/>
      <c r="L38" s="26"/>
    </row>
    <row r="39" spans="1:12" s="37" customFormat="1" ht="18.75" x14ac:dyDescent="0.3">
      <c r="B39" s="40"/>
      <c r="C39" s="40"/>
      <c r="D39" s="41" t="s">
        <v>14</v>
      </c>
      <c r="E39" s="41"/>
      <c r="F39" s="42">
        <f>F37</f>
        <v>0.24667564854140495</v>
      </c>
      <c r="G39" s="42">
        <f>F39+G37</f>
        <v>0.59742522541480003</v>
      </c>
      <c r="H39" s="42">
        <f>G39+H37</f>
        <v>1</v>
      </c>
      <c r="J39" s="38"/>
      <c r="L39" s="26"/>
    </row>
    <row r="40" spans="1:12" s="43" customFormat="1" ht="18.75" x14ac:dyDescent="0.3">
      <c r="B40" s="44"/>
      <c r="C40" s="44"/>
      <c r="D40" s="45" t="s">
        <v>15</v>
      </c>
      <c r="E40" s="45"/>
      <c r="F40" s="46">
        <f>F38</f>
        <v>46444.804000000004</v>
      </c>
      <c r="G40" s="46">
        <f>F40+G38</f>
        <v>112484.94799999999</v>
      </c>
      <c r="H40" s="46">
        <f>G40+H38</f>
        <v>188282.88999999998</v>
      </c>
      <c r="I40" s="27"/>
      <c r="J40" s="19"/>
      <c r="K40" s="47"/>
      <c r="L40" s="47"/>
    </row>
    <row r="41" spans="1:12" s="43" customFormat="1" ht="18.75" x14ac:dyDescent="0.3">
      <c r="B41" s="44"/>
      <c r="C41" s="44"/>
      <c r="D41" s="45"/>
      <c r="E41" s="45"/>
      <c r="F41" s="46"/>
      <c r="G41" s="46"/>
      <c r="H41" s="46"/>
      <c r="I41" s="6"/>
      <c r="J41"/>
      <c r="K41" s="47"/>
      <c r="L41" s="47"/>
    </row>
    <row r="42" spans="1:12" ht="18.75" x14ac:dyDescent="0.3">
      <c r="B42" s="48"/>
      <c r="C42" s="48"/>
      <c r="D42" s="49"/>
      <c r="E42" s="49"/>
      <c r="F42" s="49"/>
      <c r="G42" s="50" t="s">
        <v>16</v>
      </c>
      <c r="H42" s="46">
        <f>SUMIF(A:A,"A",E:E)</f>
        <v>188282.89</v>
      </c>
      <c r="I42" s="51"/>
      <c r="K42" s="51"/>
    </row>
    <row r="43" spans="1:12" x14ac:dyDescent="0.25">
      <c r="I43" s="51"/>
    </row>
    <row r="47" spans="1:12" x14ac:dyDescent="0.25">
      <c r="I47"/>
    </row>
    <row r="48" spans="1:12" x14ac:dyDescent="0.25">
      <c r="I48" s="53"/>
    </row>
    <row r="50" spans="2:9" ht="21.75" thickBot="1" x14ac:dyDescent="0.5">
      <c r="B50"/>
      <c r="C50"/>
      <c r="D50" s="54"/>
      <c r="F50" s="55"/>
      <c r="G50" s="56"/>
      <c r="H50" s="56"/>
      <c r="I50"/>
    </row>
    <row r="51" spans="2:9" ht="19.5" thickTop="1" x14ac:dyDescent="0.3">
      <c r="B51"/>
      <c r="C51"/>
      <c r="D51" s="57" t="s">
        <v>19</v>
      </c>
      <c r="F51" s="58"/>
      <c r="G51" s="59" t="s">
        <v>20</v>
      </c>
      <c r="H51" s="59"/>
      <c r="I51"/>
    </row>
    <row r="52" spans="2:9" ht="18.75" x14ac:dyDescent="0.3">
      <c r="B52"/>
      <c r="C52"/>
      <c r="D52" s="57" t="s">
        <v>21</v>
      </c>
      <c r="F52" s="60"/>
      <c r="G52" s="59" t="s">
        <v>22</v>
      </c>
      <c r="H52" s="59"/>
      <c r="I52"/>
    </row>
    <row r="53" spans="2:9" ht="18.75" x14ac:dyDescent="0.3">
      <c r="B53"/>
      <c r="C53"/>
      <c r="D53" s="57" t="s">
        <v>23</v>
      </c>
      <c r="F53" s="60"/>
      <c r="G53" s="59" t="s">
        <v>24</v>
      </c>
      <c r="H53" s="59"/>
      <c r="I53"/>
    </row>
    <row r="55" spans="2:9" x14ac:dyDescent="0.25">
      <c r="B55"/>
      <c r="C55"/>
      <c r="H55" s="61"/>
      <c r="I55"/>
    </row>
  </sheetData>
  <pageMargins left="0.51181102362204722" right="0.51181102362204722" top="0.78740157480314965" bottom="0.78740157480314965" header="0.31496062992125984" footer="0.31496062992125984"/>
  <pageSetup paperSize="9" scale="56" orientation="landscape" horizontalDpi="360" verticalDpi="360" r:id="rId1"/>
  <headerFooter>
    <oddFooter>&amp;R&amp;"-,Negrito"&amp;12Santa Cecília, &amp;D
Página:&amp;P/&amp;N</oddFooter>
  </headerFooter>
  <colBreaks count="2" manualBreakCount="2">
    <brk id="1" max="1048575" man="1"/>
    <brk id="8" max="1048575" man="1"/>
  </col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66675</xdr:colOff>
                <xdr:row>1</xdr:row>
                <xdr:rowOff>57150</xdr:rowOff>
              </from>
              <to>
                <xdr:col>2</xdr:col>
                <xdr:colOff>657225</xdr:colOff>
                <xdr:row>7</xdr:row>
                <xdr:rowOff>76200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562A4-684B-4454-B924-8C8EA508E199}">
  <sheetPr>
    <tabColor theme="9" tint="0.79998168889431442"/>
    <pageSetUpPr fitToPage="1"/>
  </sheetPr>
  <dimension ref="A1:N55"/>
  <sheetViews>
    <sheetView view="pageBreakPreview" zoomScale="70" zoomScaleNormal="70" zoomScaleSheetLayoutView="70" workbookViewId="0">
      <selection activeCell="E1" sqref="E1:F1048576"/>
    </sheetView>
  </sheetViews>
  <sheetFormatPr defaultRowHeight="15" x14ac:dyDescent="0.25"/>
  <cols>
    <col min="3" max="4" width="10.7109375" style="52" customWidth="1"/>
    <col min="5" max="5" width="88" customWidth="1"/>
    <col min="6" max="6" width="23.42578125" customWidth="1"/>
    <col min="7" max="7" width="19.5703125" customWidth="1"/>
    <col min="8" max="8" width="25.140625" customWidth="1"/>
    <col min="9" max="9" width="25" customWidth="1"/>
    <col min="10" max="10" width="18.7109375" style="6" customWidth="1"/>
    <col min="11" max="11" width="16.28515625" customWidth="1"/>
    <col min="12" max="12" width="17.28515625" customWidth="1"/>
    <col min="13" max="13" width="18.28515625" customWidth="1"/>
    <col min="14" max="14" width="16.85546875" customWidth="1"/>
  </cols>
  <sheetData>
    <row r="1" spans="1:14" x14ac:dyDescent="0.25">
      <c r="A1" s="1"/>
      <c r="C1" s="2"/>
      <c r="D1" s="2"/>
      <c r="E1" s="3"/>
      <c r="F1" s="3"/>
      <c r="G1" s="4"/>
      <c r="H1" s="5"/>
      <c r="I1" s="5"/>
      <c r="L1" s="7"/>
      <c r="M1" s="7"/>
      <c r="N1" s="7"/>
    </row>
    <row r="2" spans="1:14" x14ac:dyDescent="0.25">
      <c r="A2" s="1"/>
      <c r="C2" s="2"/>
      <c r="D2" s="2"/>
      <c r="E2" s="8" t="s">
        <v>25</v>
      </c>
      <c r="F2" s="8"/>
      <c r="G2" s="4"/>
      <c r="H2" s="5"/>
      <c r="I2" s="5"/>
      <c r="L2" s="7"/>
      <c r="M2" s="7"/>
      <c r="N2" s="7"/>
    </row>
    <row r="3" spans="1:14" x14ac:dyDescent="0.25">
      <c r="A3" s="1"/>
      <c r="C3" s="2"/>
      <c r="D3" s="2"/>
      <c r="E3" s="8" t="s">
        <v>26</v>
      </c>
      <c r="F3" s="9"/>
      <c r="G3" s="4"/>
      <c r="H3" s="5"/>
      <c r="I3" s="5"/>
      <c r="L3" s="7"/>
      <c r="M3" s="7"/>
      <c r="N3" s="7"/>
    </row>
    <row r="4" spans="1:14" ht="30" x14ac:dyDescent="0.25">
      <c r="A4" s="1"/>
      <c r="C4" s="2"/>
      <c r="D4" s="2"/>
      <c r="E4" s="8" t="s">
        <v>27</v>
      </c>
      <c r="F4" s="8"/>
      <c r="G4" s="10"/>
      <c r="H4" s="5"/>
      <c r="I4" s="5"/>
      <c r="L4" s="7"/>
      <c r="M4" s="7"/>
      <c r="N4" s="7"/>
    </row>
    <row r="5" spans="1:14" x14ac:dyDescent="0.25">
      <c r="A5" s="1"/>
      <c r="C5" s="2"/>
      <c r="D5" s="2"/>
      <c r="E5" s="8" t="s">
        <v>28</v>
      </c>
      <c r="F5" s="9"/>
      <c r="G5" s="10"/>
      <c r="H5" s="5"/>
      <c r="I5" s="5"/>
      <c r="L5" s="7"/>
      <c r="M5" s="7"/>
      <c r="N5" s="7"/>
    </row>
    <row r="6" spans="1:14" ht="15.75" x14ac:dyDescent="0.25">
      <c r="A6" s="1"/>
      <c r="C6" s="2"/>
      <c r="D6" s="2"/>
      <c r="E6" s="8"/>
      <c r="F6" s="11"/>
      <c r="G6" s="4"/>
      <c r="H6" s="5"/>
      <c r="I6" s="5"/>
      <c r="L6" s="7"/>
      <c r="M6" s="7"/>
      <c r="N6" s="7"/>
    </row>
    <row r="7" spans="1:14" x14ac:dyDescent="0.25">
      <c r="A7" s="1"/>
      <c r="C7" s="2"/>
      <c r="D7" s="2"/>
      <c r="E7" s="9" t="s">
        <v>0</v>
      </c>
      <c r="F7" s="9"/>
      <c r="G7" s="4"/>
      <c r="H7" s="5"/>
      <c r="I7" s="5"/>
      <c r="L7" s="7"/>
      <c r="M7" s="7"/>
      <c r="N7" s="7"/>
    </row>
    <row r="8" spans="1:14" x14ac:dyDescent="0.25">
      <c r="A8" s="1"/>
      <c r="C8" s="2"/>
      <c r="D8" s="2"/>
      <c r="E8" s="9" t="s">
        <v>1</v>
      </c>
      <c r="F8" s="9"/>
      <c r="G8" s="4"/>
      <c r="H8" s="5"/>
      <c r="I8" s="5"/>
      <c r="L8" s="7"/>
      <c r="M8" s="7"/>
      <c r="N8" s="7"/>
    </row>
    <row r="9" spans="1:14" ht="15.75" x14ac:dyDescent="0.25">
      <c r="A9" s="1"/>
      <c r="C9" s="2"/>
      <c r="D9" s="2"/>
      <c r="E9" s="11"/>
      <c r="F9" s="11"/>
      <c r="G9" s="4"/>
      <c r="H9" s="5"/>
      <c r="I9" s="5"/>
      <c r="L9" s="7"/>
      <c r="M9" s="7"/>
      <c r="N9" s="7"/>
    </row>
    <row r="10" spans="1:14" ht="15.75" x14ac:dyDescent="0.25">
      <c r="A10" s="1"/>
      <c r="C10" s="2"/>
      <c r="D10" s="2"/>
      <c r="E10" s="11"/>
      <c r="F10" s="11"/>
      <c r="G10" s="4"/>
      <c r="H10" s="5"/>
      <c r="I10" s="5"/>
      <c r="L10" s="7"/>
      <c r="M10" s="7"/>
      <c r="N10" s="7"/>
    </row>
    <row r="11" spans="1:14" s="18" customFormat="1" ht="36" x14ac:dyDescent="0.25">
      <c r="A11" s="12"/>
      <c r="B11"/>
      <c r="C11" s="13"/>
      <c r="D11" s="14" t="s">
        <v>2</v>
      </c>
      <c r="E11" s="15" t="s">
        <v>3</v>
      </c>
      <c r="F11" s="16" t="s">
        <v>4</v>
      </c>
      <c r="G11" s="13" t="s">
        <v>5</v>
      </c>
      <c r="H11" s="13" t="s">
        <v>6</v>
      </c>
      <c r="I11" s="13" t="s">
        <v>7</v>
      </c>
      <c r="J11" s="6"/>
      <c r="K11"/>
      <c r="L11" s="17" t="s">
        <v>8</v>
      </c>
    </row>
    <row r="12" spans="1:14" s="25" customFormat="1" ht="14.45" customHeight="1" x14ac:dyDescent="0.3">
      <c r="A12" s="12" t="s">
        <v>9</v>
      </c>
      <c r="B12" s="19"/>
      <c r="C12" s="20"/>
      <c r="D12" s="21">
        <v>1</v>
      </c>
      <c r="E12" s="22" t="s">
        <v>29</v>
      </c>
      <c r="F12" s="23">
        <v>8922.75</v>
      </c>
      <c r="G12" s="23">
        <f t="shared" ref="G12:I12" si="0">$F$12*G13</f>
        <v>8922.75</v>
      </c>
      <c r="H12" s="23">
        <f t="shared" si="0"/>
        <v>0</v>
      </c>
      <c r="I12" s="23">
        <f t="shared" si="0"/>
        <v>0</v>
      </c>
      <c r="J12" s="24">
        <f t="shared" ref="J12:J35" si="1">IF(A12="A",F12/$I$42,"")</f>
        <v>4.7390126633386598E-2</v>
      </c>
      <c r="K12" s="19"/>
      <c r="L12" s="25" t="str">
        <f>IF(F12=M12,"ok","verificar")</f>
        <v>ok</v>
      </c>
      <c r="M12" s="26">
        <f>SUM(G12:I12)</f>
        <v>8922.75</v>
      </c>
    </row>
    <row r="13" spans="1:14" s="27" customFormat="1" ht="14.45" customHeight="1" x14ac:dyDescent="0.3">
      <c r="B13" s="19"/>
      <c r="C13" s="28"/>
      <c r="D13" s="29"/>
      <c r="E13" s="30" t="s">
        <v>10</v>
      </c>
      <c r="F13" s="30">
        <f>F12/$I$42</f>
        <v>4.7390126633386598E-2</v>
      </c>
      <c r="G13" s="30">
        <v>1</v>
      </c>
      <c r="H13" s="30"/>
      <c r="I13" s="30"/>
      <c r="J13" s="24" t="str">
        <f t="shared" si="1"/>
        <v/>
      </c>
      <c r="K13" s="19"/>
      <c r="L13" s="25"/>
      <c r="M13" s="26"/>
    </row>
    <row r="14" spans="1:14" s="25" customFormat="1" ht="14.45" customHeight="1" x14ac:dyDescent="0.3">
      <c r="A14" s="12" t="s">
        <v>9</v>
      </c>
      <c r="B14" s="19"/>
      <c r="C14" s="20"/>
      <c r="D14" s="21">
        <v>2</v>
      </c>
      <c r="E14" s="22" t="s">
        <v>30</v>
      </c>
      <c r="F14" s="23">
        <v>33165.06</v>
      </c>
      <c r="G14" s="23">
        <f t="shared" ref="G14:I14" si="2">$F$14*G15</f>
        <v>19899.035999999996</v>
      </c>
      <c r="H14" s="23">
        <f t="shared" si="2"/>
        <v>13266.023999999999</v>
      </c>
      <c r="I14" s="23">
        <f t="shared" si="2"/>
        <v>0</v>
      </c>
      <c r="J14" s="24">
        <f t="shared" si="1"/>
        <v>0.17614484247612724</v>
      </c>
      <c r="K14" s="19"/>
      <c r="L14" s="25" t="str">
        <f>IF(F14=M14,"ok","verificar")</f>
        <v>ok</v>
      </c>
      <c r="M14" s="26">
        <f>SUM(G14:I14)</f>
        <v>33165.06</v>
      </c>
    </row>
    <row r="15" spans="1:14" s="35" customFormat="1" ht="14.45" customHeight="1" x14ac:dyDescent="0.3">
      <c r="A15" s="31"/>
      <c r="B15" s="19"/>
      <c r="C15" s="32"/>
      <c r="D15" s="33"/>
      <c r="E15" s="30" t="s">
        <v>10</v>
      </c>
      <c r="F15" s="30">
        <f>F14/$I$42</f>
        <v>0.17614484247612724</v>
      </c>
      <c r="G15" s="34">
        <v>0.6</v>
      </c>
      <c r="H15" s="34">
        <v>0.4</v>
      </c>
      <c r="I15" s="34"/>
      <c r="J15" s="24" t="str">
        <f t="shared" si="1"/>
        <v/>
      </c>
      <c r="K15" s="19"/>
      <c r="L15" s="25"/>
      <c r="M15" s="26"/>
    </row>
    <row r="16" spans="1:14" s="25" customFormat="1" ht="14.45" customHeight="1" x14ac:dyDescent="0.3">
      <c r="A16" s="12" t="s">
        <v>9</v>
      </c>
      <c r="B16" s="19"/>
      <c r="C16" s="20"/>
      <c r="D16" s="21">
        <v>3</v>
      </c>
      <c r="E16" s="22" t="s">
        <v>31</v>
      </c>
      <c r="F16" s="23">
        <v>31806.36</v>
      </c>
      <c r="G16" s="23">
        <f t="shared" ref="G16:I16" si="3">$F$16*G17</f>
        <v>12722.544000000002</v>
      </c>
      <c r="H16" s="23">
        <f t="shared" si="3"/>
        <v>19083.815999999999</v>
      </c>
      <c r="I16" s="23">
        <f t="shared" si="3"/>
        <v>0</v>
      </c>
      <c r="J16" s="24">
        <f t="shared" si="1"/>
        <v>0.16892857338231848</v>
      </c>
      <c r="K16" s="19"/>
      <c r="L16" s="25" t="str">
        <f>IF(F16=M16,"ok","verificar")</f>
        <v>ok</v>
      </c>
      <c r="M16" s="26">
        <f>SUM(G16:I16)</f>
        <v>31806.36</v>
      </c>
    </row>
    <row r="17" spans="1:13" s="35" customFormat="1" ht="14.45" customHeight="1" x14ac:dyDescent="0.3">
      <c r="A17" s="31"/>
      <c r="B17" s="19"/>
      <c r="C17" s="32"/>
      <c r="D17" s="33"/>
      <c r="E17" s="30" t="s">
        <v>10</v>
      </c>
      <c r="F17" s="30">
        <f>F16/$I$42</f>
        <v>0.16892857338231848</v>
      </c>
      <c r="G17" s="34">
        <v>0.4</v>
      </c>
      <c r="H17" s="34">
        <v>0.6</v>
      </c>
      <c r="I17" s="34"/>
      <c r="J17" s="24" t="str">
        <f t="shared" si="1"/>
        <v/>
      </c>
      <c r="K17" s="19"/>
      <c r="L17" s="25"/>
      <c r="M17" s="26"/>
    </row>
    <row r="18" spans="1:13" s="25" customFormat="1" ht="14.45" customHeight="1" x14ac:dyDescent="0.3">
      <c r="A18" s="12" t="s">
        <v>9</v>
      </c>
      <c r="B18" s="19"/>
      <c r="C18" s="20"/>
      <c r="D18" s="21">
        <v>4</v>
      </c>
      <c r="E18" s="22" t="s">
        <v>32</v>
      </c>
      <c r="F18" s="23">
        <v>18893.730000000003</v>
      </c>
      <c r="G18" s="23">
        <f t="shared" ref="G18:I18" si="4">$F$18*G19</f>
        <v>0</v>
      </c>
      <c r="H18" s="23">
        <f t="shared" si="4"/>
        <v>11336.238000000001</v>
      </c>
      <c r="I18" s="23">
        <f t="shared" si="4"/>
        <v>7557.492000000002</v>
      </c>
      <c r="J18" s="24">
        <f t="shared" si="1"/>
        <v>0.10034756742898944</v>
      </c>
      <c r="K18" s="19"/>
      <c r="L18" s="25" t="str">
        <f>IF(F18=M18,"ok","verificar")</f>
        <v>ok</v>
      </c>
      <c r="M18" s="26">
        <f>SUM(G18:I18)</f>
        <v>18893.730000000003</v>
      </c>
    </row>
    <row r="19" spans="1:13" s="35" customFormat="1" ht="14.45" customHeight="1" x14ac:dyDescent="0.3">
      <c r="A19" s="31"/>
      <c r="B19" s="19"/>
      <c r="C19" s="32"/>
      <c r="D19" s="33"/>
      <c r="E19" s="30" t="s">
        <v>10</v>
      </c>
      <c r="F19" s="30">
        <f>F18/$I$42</f>
        <v>0.10034756742898944</v>
      </c>
      <c r="G19" s="34"/>
      <c r="H19" s="34">
        <v>0.6</v>
      </c>
      <c r="I19" s="34">
        <v>0.4</v>
      </c>
      <c r="J19" s="24" t="str">
        <f t="shared" si="1"/>
        <v/>
      </c>
      <c r="K19" s="19"/>
      <c r="L19" s="25"/>
      <c r="M19" s="26"/>
    </row>
    <row r="20" spans="1:13" s="25" customFormat="1" ht="14.45" customHeight="1" x14ac:dyDescent="0.3">
      <c r="A20" s="12" t="s">
        <v>9</v>
      </c>
      <c r="B20" s="19"/>
      <c r="C20" s="20"/>
      <c r="D20" s="21">
        <v>5</v>
      </c>
      <c r="E20" s="22" t="s">
        <v>33</v>
      </c>
      <c r="F20" s="23">
        <v>15728.880000000001</v>
      </c>
      <c r="G20" s="23">
        <f t="shared" ref="G20:I20" si="5">$F$20*G21</f>
        <v>0</v>
      </c>
      <c r="H20" s="23">
        <f t="shared" si="5"/>
        <v>0</v>
      </c>
      <c r="I20" s="23">
        <f t="shared" si="5"/>
        <v>15728.880000000001</v>
      </c>
      <c r="J20" s="24">
        <f t="shared" si="1"/>
        <v>8.3538552016064763E-2</v>
      </c>
      <c r="K20" s="19"/>
      <c r="L20" s="25" t="str">
        <f>IF(F20=M20,"ok","verificar")</f>
        <v>ok</v>
      </c>
      <c r="M20" s="26">
        <f>SUM(G20:I20)</f>
        <v>15728.880000000001</v>
      </c>
    </row>
    <row r="21" spans="1:13" s="35" customFormat="1" ht="14.45" customHeight="1" x14ac:dyDescent="0.3">
      <c r="A21" s="31"/>
      <c r="B21" s="19"/>
      <c r="C21" s="32"/>
      <c r="D21" s="33"/>
      <c r="E21" s="30" t="s">
        <v>10</v>
      </c>
      <c r="F21" s="30">
        <f>F20/$I$42</f>
        <v>8.3538552016064763E-2</v>
      </c>
      <c r="G21" s="34"/>
      <c r="H21" s="34"/>
      <c r="I21" s="34">
        <v>1</v>
      </c>
      <c r="J21" s="24" t="str">
        <f t="shared" si="1"/>
        <v/>
      </c>
      <c r="K21" s="19"/>
      <c r="L21" s="25"/>
      <c r="M21" s="26"/>
    </row>
    <row r="22" spans="1:13" s="25" customFormat="1" ht="14.45" customHeight="1" x14ac:dyDescent="0.3">
      <c r="A22" s="12" t="s">
        <v>9</v>
      </c>
      <c r="B22" s="19"/>
      <c r="C22" s="20"/>
      <c r="D22" s="21">
        <v>6</v>
      </c>
      <c r="E22" s="22" t="s">
        <v>34</v>
      </c>
      <c r="F22" s="23">
        <v>11510.630000000001</v>
      </c>
      <c r="G22" s="23">
        <f t="shared" ref="G22:I22" si="6">$F$22*G23</f>
        <v>0</v>
      </c>
      <c r="H22" s="23">
        <f t="shared" si="6"/>
        <v>2302.1260000000002</v>
      </c>
      <c r="I22" s="23">
        <f t="shared" si="6"/>
        <v>9208.5040000000008</v>
      </c>
      <c r="J22" s="24">
        <f t="shared" si="1"/>
        <v>6.1134763758937415E-2</v>
      </c>
      <c r="K22" s="19"/>
      <c r="L22" s="25" t="str">
        <f>IF(F22=M22,"ok","verificar")</f>
        <v>ok</v>
      </c>
      <c r="M22" s="26">
        <f>SUM(G22:I22)</f>
        <v>11510.630000000001</v>
      </c>
    </row>
    <row r="23" spans="1:13" s="35" customFormat="1" ht="14.45" customHeight="1" x14ac:dyDescent="0.3">
      <c r="A23" s="31"/>
      <c r="B23" s="19"/>
      <c r="C23" s="32"/>
      <c r="D23" s="33"/>
      <c r="E23" s="30" t="s">
        <v>10</v>
      </c>
      <c r="F23" s="30">
        <f>F22/$I$42</f>
        <v>6.1134763758937415E-2</v>
      </c>
      <c r="G23" s="34"/>
      <c r="H23" s="34">
        <v>0.2</v>
      </c>
      <c r="I23" s="34">
        <v>0.8</v>
      </c>
      <c r="J23" s="24" t="str">
        <f t="shared" si="1"/>
        <v/>
      </c>
      <c r="K23" s="19"/>
      <c r="L23" s="25"/>
      <c r="M23" s="26"/>
    </row>
    <row r="24" spans="1:13" s="25" customFormat="1" ht="14.45" customHeight="1" x14ac:dyDescent="0.3">
      <c r="A24" s="12" t="s">
        <v>9</v>
      </c>
      <c r="B24" s="19"/>
      <c r="C24" s="20"/>
      <c r="D24" s="21">
        <v>7</v>
      </c>
      <c r="E24" s="22" t="s">
        <v>35</v>
      </c>
      <c r="F24" s="23">
        <v>35214.25</v>
      </c>
      <c r="G24" s="23">
        <f t="shared" ref="G24:I24" si="7">$F$24*G25</f>
        <v>0</v>
      </c>
      <c r="H24" s="23">
        <f t="shared" si="7"/>
        <v>7042.85</v>
      </c>
      <c r="I24" s="23">
        <f t="shared" si="7"/>
        <v>28171.4</v>
      </c>
      <c r="J24" s="24">
        <f t="shared" si="1"/>
        <v>0.18702841240645923</v>
      </c>
      <c r="K24" s="19"/>
      <c r="L24" s="25" t="str">
        <f>IF(F24=M24,"ok","verificar")</f>
        <v>ok</v>
      </c>
      <c r="M24" s="26">
        <f>SUM(G24:I24)</f>
        <v>35214.25</v>
      </c>
    </row>
    <row r="25" spans="1:13" s="35" customFormat="1" ht="14.45" customHeight="1" x14ac:dyDescent="0.3">
      <c r="A25" s="31"/>
      <c r="B25" s="19"/>
      <c r="C25" s="32"/>
      <c r="D25" s="33"/>
      <c r="E25" s="30" t="s">
        <v>10</v>
      </c>
      <c r="F25" s="30">
        <f>F24/$I$42</f>
        <v>0.18702841240645923</v>
      </c>
      <c r="G25" s="34"/>
      <c r="H25" s="34">
        <v>0.2</v>
      </c>
      <c r="I25" s="34">
        <v>0.8</v>
      </c>
      <c r="J25" s="24" t="str">
        <f t="shared" si="1"/>
        <v/>
      </c>
      <c r="K25" s="19"/>
      <c r="L25" s="25"/>
      <c r="M25" s="26"/>
    </row>
    <row r="26" spans="1:13" s="25" customFormat="1" ht="14.45" customHeight="1" x14ac:dyDescent="0.3">
      <c r="A26" s="12" t="s">
        <v>9</v>
      </c>
      <c r="B26" s="19"/>
      <c r="C26" s="20"/>
      <c r="D26" s="21">
        <v>8</v>
      </c>
      <c r="E26" s="22" t="s">
        <v>36</v>
      </c>
      <c r="F26" s="23">
        <v>5862.91</v>
      </c>
      <c r="G26" s="23">
        <f t="shared" ref="G26:I26" si="8">$F$26*G27</f>
        <v>1758.8729999999998</v>
      </c>
      <c r="H26" s="23">
        <f t="shared" si="8"/>
        <v>4104.0369999999994</v>
      </c>
      <c r="I26" s="23">
        <f t="shared" si="8"/>
        <v>0</v>
      </c>
      <c r="J26" s="24">
        <f t="shared" si="1"/>
        <v>3.1138835823053275E-2</v>
      </c>
      <c r="K26" s="19"/>
      <c r="L26" s="25" t="str">
        <f>IF(F26=M26,"ok","verificar")</f>
        <v>ok</v>
      </c>
      <c r="M26" s="26">
        <f>SUM(G26:I26)</f>
        <v>5862.9099999999989</v>
      </c>
    </row>
    <row r="27" spans="1:13" s="35" customFormat="1" ht="14.45" customHeight="1" x14ac:dyDescent="0.3">
      <c r="A27" s="31"/>
      <c r="B27" s="19"/>
      <c r="C27" s="32"/>
      <c r="D27" s="33"/>
      <c r="E27" s="30" t="s">
        <v>10</v>
      </c>
      <c r="F27" s="30">
        <f>F26/$I$42</f>
        <v>3.1138835823053275E-2</v>
      </c>
      <c r="G27" s="34">
        <v>0.3</v>
      </c>
      <c r="H27" s="34">
        <v>0.7</v>
      </c>
      <c r="I27" s="34"/>
      <c r="J27" s="24" t="str">
        <f t="shared" si="1"/>
        <v/>
      </c>
      <c r="K27" s="19"/>
      <c r="L27" s="25"/>
      <c r="M27" s="26"/>
    </row>
    <row r="28" spans="1:13" s="25" customFormat="1" ht="14.45" customHeight="1" x14ac:dyDescent="0.3">
      <c r="A28" s="12" t="s">
        <v>9</v>
      </c>
      <c r="B28" s="19"/>
      <c r="C28" s="20"/>
      <c r="D28" s="21">
        <v>9</v>
      </c>
      <c r="E28" s="22" t="s">
        <v>37</v>
      </c>
      <c r="F28" s="23">
        <v>14408.630000000001</v>
      </c>
      <c r="G28" s="23">
        <f t="shared" ref="G28:I28" si="9">$F$28*G29</f>
        <v>0</v>
      </c>
      <c r="H28" s="23">
        <f t="shared" si="9"/>
        <v>5763.4520000000011</v>
      </c>
      <c r="I28" s="23">
        <f t="shared" si="9"/>
        <v>8645.1779999999999</v>
      </c>
      <c r="J28" s="24">
        <f t="shared" si="1"/>
        <v>7.6526496911110728E-2</v>
      </c>
      <c r="K28" s="19"/>
      <c r="L28" s="25" t="str">
        <f>IF(F28=M28,"ok","verificar")</f>
        <v>ok</v>
      </c>
      <c r="M28" s="26">
        <f>SUM(G28:I28)</f>
        <v>14408.630000000001</v>
      </c>
    </row>
    <row r="29" spans="1:13" s="35" customFormat="1" ht="14.45" customHeight="1" x14ac:dyDescent="0.3">
      <c r="A29" s="31"/>
      <c r="B29" s="19"/>
      <c r="C29" s="32"/>
      <c r="D29" s="33"/>
      <c r="E29" s="30" t="s">
        <v>10</v>
      </c>
      <c r="F29" s="30">
        <f>F28/$I$42</f>
        <v>7.6526496911110728E-2</v>
      </c>
      <c r="G29" s="34"/>
      <c r="H29" s="34">
        <v>0.4</v>
      </c>
      <c r="I29" s="34">
        <v>0.6</v>
      </c>
      <c r="J29" s="24" t="str">
        <f t="shared" si="1"/>
        <v/>
      </c>
      <c r="K29" s="19"/>
      <c r="L29" s="25"/>
      <c r="M29" s="26"/>
    </row>
    <row r="30" spans="1:13" s="25" customFormat="1" ht="14.45" customHeight="1" x14ac:dyDescent="0.3">
      <c r="A30" s="12" t="s">
        <v>9</v>
      </c>
      <c r="B30" s="19"/>
      <c r="C30" s="20"/>
      <c r="D30" s="21">
        <v>10</v>
      </c>
      <c r="E30" s="22" t="s">
        <v>38</v>
      </c>
      <c r="F30" s="23">
        <v>5876.63</v>
      </c>
      <c r="G30" s="23">
        <f t="shared" ref="G30:I30" si="10">$F$30*G31</f>
        <v>1762.989</v>
      </c>
      <c r="H30" s="23">
        <f t="shared" si="10"/>
        <v>1762.989</v>
      </c>
      <c r="I30" s="23">
        <f t="shared" si="10"/>
        <v>2350.652</v>
      </c>
      <c r="J30" s="24">
        <f t="shared" si="1"/>
        <v>3.1211704897879992E-2</v>
      </c>
      <c r="K30" s="19"/>
      <c r="L30" s="25" t="str">
        <f>IF(F30=M30,"ok","verificar")</f>
        <v>ok</v>
      </c>
      <c r="M30" s="26">
        <f>SUM(G30:I30)</f>
        <v>5876.63</v>
      </c>
    </row>
    <row r="31" spans="1:13" s="27" customFormat="1" ht="14.45" customHeight="1" x14ac:dyDescent="0.3">
      <c r="B31" s="19"/>
      <c r="C31" s="28"/>
      <c r="D31" s="29"/>
      <c r="E31" s="30" t="s">
        <v>10</v>
      </c>
      <c r="F31" s="30">
        <f>F30/$I$42</f>
        <v>3.1211704897879992E-2</v>
      </c>
      <c r="G31" s="30">
        <v>0.3</v>
      </c>
      <c r="H31" s="30">
        <v>0.3</v>
      </c>
      <c r="I31" s="30">
        <v>0.4</v>
      </c>
      <c r="J31" s="24" t="str">
        <f t="shared" si="1"/>
        <v/>
      </c>
      <c r="K31" s="19"/>
      <c r="L31" s="25"/>
      <c r="M31" s="26"/>
    </row>
    <row r="32" spans="1:13" s="25" customFormat="1" ht="14.45" customHeight="1" x14ac:dyDescent="0.3">
      <c r="A32" s="12" t="s">
        <v>9</v>
      </c>
      <c r="B32" s="19"/>
      <c r="C32" s="20"/>
      <c r="D32" s="21">
        <v>11</v>
      </c>
      <c r="E32" s="22" t="s">
        <v>39</v>
      </c>
      <c r="F32" s="23">
        <v>5143.7700000000004</v>
      </c>
      <c r="G32" s="23">
        <f t="shared" ref="G32:I32" si="11">$F$32*G33</f>
        <v>1028.7540000000001</v>
      </c>
      <c r="H32" s="23">
        <f t="shared" si="11"/>
        <v>1028.7540000000001</v>
      </c>
      <c r="I32" s="23">
        <f t="shared" si="11"/>
        <v>3086.2620000000002</v>
      </c>
      <c r="J32" s="24">
        <f t="shared" si="1"/>
        <v>2.73193703368373E-2</v>
      </c>
      <c r="K32" s="19"/>
      <c r="L32" s="25" t="str">
        <f>IF(F32=M32,"ok","verificar")</f>
        <v>ok</v>
      </c>
      <c r="M32" s="26">
        <f>SUM(G32:I32)</f>
        <v>5143.7700000000004</v>
      </c>
    </row>
    <row r="33" spans="1:13" s="35" customFormat="1" ht="14.45" customHeight="1" x14ac:dyDescent="0.3">
      <c r="A33" s="31"/>
      <c r="B33" s="19"/>
      <c r="C33" s="32"/>
      <c r="D33" s="33"/>
      <c r="E33" s="30" t="s">
        <v>10</v>
      </c>
      <c r="F33" s="30">
        <f>F32/$I$42</f>
        <v>2.73193703368373E-2</v>
      </c>
      <c r="G33" s="34">
        <v>0.2</v>
      </c>
      <c r="H33" s="34">
        <v>0.2</v>
      </c>
      <c r="I33" s="34">
        <v>0.6</v>
      </c>
      <c r="J33" s="24" t="str">
        <f t="shared" si="1"/>
        <v/>
      </c>
      <c r="K33" s="19"/>
      <c r="L33" s="25"/>
      <c r="M33" s="26"/>
    </row>
    <row r="34" spans="1:13" s="25" customFormat="1" ht="14.45" customHeight="1" x14ac:dyDescent="0.3">
      <c r="A34" s="12" t="s">
        <v>9</v>
      </c>
      <c r="B34" s="19"/>
      <c r="C34" s="20"/>
      <c r="D34" s="21">
        <v>12</v>
      </c>
      <c r="E34" s="22" t="s">
        <v>40</v>
      </c>
      <c r="F34" s="23">
        <v>1749.29</v>
      </c>
      <c r="G34" s="23">
        <f>$F$34*G35</f>
        <v>349.858</v>
      </c>
      <c r="H34" s="23">
        <f>$F$34*H35</f>
        <v>349.858</v>
      </c>
      <c r="I34" s="23">
        <f>$F$34*I35</f>
        <v>1049.5739999999998</v>
      </c>
      <c r="J34" s="24">
        <f t="shared" si="1"/>
        <v>9.2907539288354865E-3</v>
      </c>
      <c r="K34" s="19"/>
      <c r="L34" s="25" t="str">
        <f>IF(F34=M34,"ok","verificar")</f>
        <v>ok</v>
      </c>
      <c r="M34" s="26">
        <f>SUM(G34:I34)</f>
        <v>1749.29</v>
      </c>
    </row>
    <row r="35" spans="1:13" s="35" customFormat="1" ht="14.45" customHeight="1" x14ac:dyDescent="0.3">
      <c r="A35" s="31"/>
      <c r="B35" s="19"/>
      <c r="C35" s="32"/>
      <c r="D35" s="33"/>
      <c r="E35" s="30" t="s">
        <v>10</v>
      </c>
      <c r="F35" s="30">
        <f>F34/$I$42</f>
        <v>9.2907539288354865E-3</v>
      </c>
      <c r="G35" s="34">
        <v>0.2</v>
      </c>
      <c r="H35" s="34">
        <v>0.2</v>
      </c>
      <c r="I35" s="34">
        <v>0.6</v>
      </c>
      <c r="J35" s="24" t="str">
        <f t="shared" si="1"/>
        <v/>
      </c>
      <c r="K35" s="19"/>
      <c r="L35" s="25"/>
      <c r="M35" s="26"/>
    </row>
    <row r="36" spans="1:13" s="6" customFormat="1" ht="14.45" customHeight="1" x14ac:dyDescent="0.3">
      <c r="B36"/>
      <c r="C36" s="28"/>
      <c r="D36" s="28"/>
      <c r="E36" s="30"/>
      <c r="F36" s="30"/>
      <c r="G36" s="30"/>
      <c r="H36" s="30"/>
      <c r="I36" s="30"/>
      <c r="K36"/>
      <c r="L36" s="25"/>
      <c r="M36" s="36"/>
    </row>
    <row r="37" spans="1:13" s="37" customFormat="1" ht="18.75" x14ac:dyDescent="0.3">
      <c r="B37" s="38"/>
      <c r="C37" s="39" t="s">
        <v>11</v>
      </c>
      <c r="D37" s="40"/>
      <c r="E37" s="41" t="s">
        <v>12</v>
      </c>
      <c r="F37" s="41"/>
      <c r="G37" s="42">
        <f>G38/$I$40</f>
        <v>0.24667564854140495</v>
      </c>
      <c r="H37" s="42">
        <f>H38/$I$40</f>
        <v>0.35074957687339509</v>
      </c>
      <c r="I37" s="42">
        <f>I38/$I$40</f>
        <v>0.40257477458519997</v>
      </c>
      <c r="K37" s="38"/>
      <c r="M37" s="26"/>
    </row>
    <row r="38" spans="1:13" s="43" customFormat="1" ht="18.75" x14ac:dyDescent="0.3">
      <c r="B38" s="19"/>
      <c r="C38" s="44"/>
      <c r="D38" s="44"/>
      <c r="E38" s="45" t="s">
        <v>13</v>
      </c>
      <c r="F38" s="45"/>
      <c r="G38" s="46">
        <f>SUMIF($A:$A,"A",G:G)</f>
        <v>46444.804000000004</v>
      </c>
      <c r="H38" s="46">
        <f>SUMIF($A:$A,"A",H:H)</f>
        <v>66040.143999999986</v>
      </c>
      <c r="I38" s="46">
        <f>SUMIF($A:$A,"A",I:I)</f>
        <v>75797.941999999995</v>
      </c>
      <c r="J38" s="27"/>
      <c r="K38" s="12"/>
      <c r="L38" s="47"/>
      <c r="M38" s="26"/>
    </row>
    <row r="39" spans="1:13" s="37" customFormat="1" ht="18.75" x14ac:dyDescent="0.3">
      <c r="B39" s="38"/>
      <c r="C39" s="40"/>
      <c r="D39" s="40"/>
      <c r="E39" s="41" t="s">
        <v>14</v>
      </c>
      <c r="F39" s="41"/>
      <c r="G39" s="42">
        <f>G37</f>
        <v>0.24667564854140495</v>
      </c>
      <c r="H39" s="42">
        <f>G39+H37</f>
        <v>0.59742522541480003</v>
      </c>
      <c r="I39" s="42">
        <f>H39+I37</f>
        <v>1</v>
      </c>
      <c r="K39" s="38"/>
      <c r="M39" s="26"/>
    </row>
    <row r="40" spans="1:13" s="43" customFormat="1" ht="18.75" x14ac:dyDescent="0.3">
      <c r="B40" s="19"/>
      <c r="C40" s="44"/>
      <c r="D40" s="44"/>
      <c r="E40" s="45" t="s">
        <v>15</v>
      </c>
      <c r="F40" s="45"/>
      <c r="G40" s="46">
        <f>G38</f>
        <v>46444.804000000004</v>
      </c>
      <c r="H40" s="46">
        <f>G40+H38</f>
        <v>112484.94799999999</v>
      </c>
      <c r="I40" s="46">
        <f>H40+I38</f>
        <v>188282.88999999998</v>
      </c>
      <c r="J40" s="27"/>
      <c r="K40" s="19"/>
      <c r="L40" s="47"/>
      <c r="M40" s="47"/>
    </row>
    <row r="41" spans="1:13" s="43" customFormat="1" ht="18.75" x14ac:dyDescent="0.3">
      <c r="B41"/>
      <c r="C41" s="44"/>
      <c r="D41" s="44"/>
      <c r="E41" s="45"/>
      <c r="F41" s="45"/>
      <c r="G41" s="46"/>
      <c r="H41" s="46"/>
      <c r="I41" s="46"/>
      <c r="J41" s="6"/>
      <c r="K41"/>
      <c r="L41" s="47"/>
      <c r="M41" s="47"/>
    </row>
    <row r="42" spans="1:13" ht="18.75" x14ac:dyDescent="0.3">
      <c r="C42" s="48"/>
      <c r="D42" s="48"/>
      <c r="E42" s="49"/>
      <c r="F42" s="49"/>
      <c r="G42" s="49"/>
      <c r="H42" s="50" t="s">
        <v>16</v>
      </c>
      <c r="I42" s="46">
        <f>SUMIF(A:A,"A",F:F)</f>
        <v>188282.89</v>
      </c>
      <c r="J42" s="51">
        <f>I42*0.25</f>
        <v>47070.722500000003</v>
      </c>
      <c r="K42" t="s">
        <v>17</v>
      </c>
      <c r="L42" s="51">
        <f>I42/107.55</f>
        <v>1750.6544862854489</v>
      </c>
    </row>
    <row r="43" spans="1:13" x14ac:dyDescent="0.25">
      <c r="J43" s="51">
        <f>I42*0.25</f>
        <v>47070.722500000003</v>
      </c>
      <c r="K43" t="s">
        <v>18</v>
      </c>
    </row>
    <row r="47" spans="1:13" x14ac:dyDescent="0.25">
      <c r="J47">
        <v>983.06</v>
      </c>
    </row>
    <row r="48" spans="1:13" x14ac:dyDescent="0.25">
      <c r="J48" s="53">
        <f>I42/J47</f>
        <v>191.5273635383395</v>
      </c>
    </row>
    <row r="50" spans="5:9" customFormat="1" ht="21.75" thickBot="1" x14ac:dyDescent="0.5">
      <c r="E50" s="54"/>
      <c r="G50" s="55"/>
      <c r="H50" s="56"/>
      <c r="I50" s="56"/>
    </row>
    <row r="51" spans="5:9" customFormat="1" ht="19.5" thickTop="1" x14ac:dyDescent="0.3">
      <c r="E51" s="57" t="s">
        <v>19</v>
      </c>
      <c r="G51" s="58"/>
      <c r="H51" s="59" t="s">
        <v>20</v>
      </c>
      <c r="I51" s="59"/>
    </row>
    <row r="52" spans="5:9" customFormat="1" ht="18.75" x14ac:dyDescent="0.3">
      <c r="E52" s="57" t="s">
        <v>21</v>
      </c>
      <c r="G52" s="60"/>
      <c r="H52" s="59" t="s">
        <v>22</v>
      </c>
      <c r="I52" s="59"/>
    </row>
    <row r="53" spans="5:9" customFormat="1" ht="18.75" x14ac:dyDescent="0.3">
      <c r="E53" s="57" t="s">
        <v>23</v>
      </c>
      <c r="G53" s="60"/>
      <c r="H53" s="59" t="s">
        <v>24</v>
      </c>
      <c r="I53" s="59"/>
    </row>
    <row r="55" spans="5:9" customFormat="1" x14ac:dyDescent="0.25">
      <c r="I55" s="61"/>
    </row>
  </sheetData>
  <pageMargins left="0.51181102362204722" right="0.51181102362204722" top="0.78740157480314965" bottom="0.78740157480314965" header="0.31496062992125984" footer="0.31496062992125984"/>
  <pageSetup paperSize="9" scale="56" orientation="landscape" horizontalDpi="360" verticalDpi="360" r:id="rId1"/>
  <headerFooter>
    <oddFooter>&amp;R&amp;"-,Negrito"&amp;12Santa Cecília, &amp;D
Página:&amp;P/&amp;N</oddFooter>
  </headerFooter>
  <colBreaks count="2" manualBreakCount="2">
    <brk id="2" max="1048575" man="1"/>
    <brk id="9" max="1048575" man="1"/>
  </col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2</xdr:col>
                <xdr:colOff>66675</xdr:colOff>
                <xdr:row>1</xdr:row>
                <xdr:rowOff>57150</xdr:rowOff>
              </from>
              <to>
                <xdr:col>3</xdr:col>
                <xdr:colOff>657225</xdr:colOff>
                <xdr:row>7</xdr:row>
                <xdr:rowOff>76200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Cronograma</vt:lpstr>
      <vt:lpstr>Cronograma (2)</vt:lpstr>
      <vt:lpstr>Cronograma!Area_de_impressao</vt:lpstr>
      <vt:lpstr>'Cronograma (2)'!Area_de_impressao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user</cp:lastModifiedBy>
  <dcterms:created xsi:type="dcterms:W3CDTF">2021-11-10T13:10:04Z</dcterms:created>
  <dcterms:modified xsi:type="dcterms:W3CDTF">2021-12-15T11:55:44Z</dcterms:modified>
</cp:coreProperties>
</file>