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11.xml" ContentType="application/vnd.ms-excel.person+xml"/>
  <Override PartName="/xl/persons/person6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8.xml" ContentType="application/vnd.ms-excel.person+xml"/>
  <Override PartName="/xl/persons/person7.xml" ContentType="application/vnd.ms-excel.person+xml"/>
  <Override PartName="/xl/persons/person13.xml" ContentType="application/vnd.ms-excel.person+xml"/>
  <Override PartName="/xl/persons/person1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5d258bba859ee3b/Projetos/Licitação PPCI/"/>
    </mc:Choice>
  </mc:AlternateContent>
  <xr:revisionPtr revIDLastSave="1580" documentId="8_{C6D0344B-4625-44A7-8DF9-D11DC34EF84D}" xr6:coauthVersionLast="47" xr6:coauthVersionMax="47" xr10:uidLastSave="{E73415A4-288B-4680-A661-6D8DCE8A9493}"/>
  <bookViews>
    <workbookView xWindow="-120" yWindow="-120" windowWidth="29040" windowHeight="15840" tabRatio="753" xr2:uid="{00000000-000D-0000-FFFF-FFFF00000000}"/>
  </bookViews>
  <sheets>
    <sheet name="ORÇAMENTO OK" sheetId="1" r:id="rId1"/>
    <sheet name="CRONOGRAMA OK" sheetId="19" r:id="rId2"/>
    <sheet name="COMPOSIÇÃO" sheetId="23" r:id="rId3"/>
    <sheet name="BDI" sheetId="22" r:id="rId4"/>
    <sheet name="COTAÇÕES" sheetId="24" r:id="rId5"/>
    <sheet name="DADOS" sheetId="20" r:id="rId6"/>
    <sheet name="CURVA ABC" sheetId="25" r:id="rId7"/>
    <sheet name="MOBILIZAÇÃO E DESMOBILIZAÇÃO" sheetId="26" r:id="rId8"/>
  </sheets>
  <definedNames>
    <definedName name="_xlnm.Print_Area" localSheetId="3">BDI!$B$8:$I$41</definedName>
    <definedName name="_xlnm.Print_Area" localSheetId="1">'CRONOGRAMA OK'!$B$2:$K$51</definedName>
    <definedName name="_xlnm.Print_Area" localSheetId="0">'ORÇAMENTO OK'!$B$2:$P$91</definedName>
    <definedName name="_xlnm.Print_Titles" localSheetId="2">COMPOSIÇÃO!$2:$5</definedName>
    <definedName name="_xlnm.Print_Titles" localSheetId="1">'CRONOGRAMA OK'!$1:$10</definedName>
    <definedName name="_xlnm.Print_Titles" localSheetId="7">'MOBILIZAÇÃO E DESMOBILIZAÇÃO'!$2:$5</definedName>
    <definedName name="_xlnm.Print_Titles" localSheetId="0">'ORÇAMENTO OK'!$2:$10</definedName>
  </definedNames>
  <calcPr calcId="191028"/>
  <fileRecoveryPr autoRecover="0"/>
</workbook>
</file>

<file path=xl/calcChain.xml><?xml version="1.0" encoding="utf-8"?>
<calcChain xmlns="http://schemas.openxmlformats.org/spreadsheetml/2006/main">
  <c r="H155" i="20" l="1"/>
  <c r="F155" i="20"/>
  <c r="A151" i="20"/>
  <c r="B151" i="20"/>
  <c r="H151" i="20" s="1"/>
  <c r="C151" i="20"/>
  <c r="F151" i="20" s="1"/>
  <c r="D151" i="20"/>
  <c r="G151" i="20" s="1"/>
  <c r="E151" i="20"/>
  <c r="A152" i="20"/>
  <c r="B152" i="20"/>
  <c r="C152" i="20"/>
  <c r="F152" i="20" s="1"/>
  <c r="D152" i="20"/>
  <c r="G152" i="20" s="1"/>
  <c r="E152" i="20"/>
  <c r="A153" i="20"/>
  <c r="B153" i="20"/>
  <c r="H153" i="20" s="1"/>
  <c r="C153" i="20"/>
  <c r="D153" i="20"/>
  <c r="E153" i="20"/>
  <c r="A154" i="20"/>
  <c r="B154" i="20"/>
  <c r="C154" i="20"/>
  <c r="D154" i="20"/>
  <c r="E154" i="20"/>
  <c r="A4" i="20"/>
  <c r="B4" i="20"/>
  <c r="C4" i="20"/>
  <c r="F4" i="20" s="1"/>
  <c r="D4" i="20"/>
  <c r="G4" i="20" s="1"/>
  <c r="E4" i="20"/>
  <c r="A5" i="20"/>
  <c r="B5" i="20"/>
  <c r="C5" i="20"/>
  <c r="F5" i="20" s="1"/>
  <c r="D5" i="20"/>
  <c r="G5" i="20" s="1"/>
  <c r="E5" i="20"/>
  <c r="A6" i="20"/>
  <c r="B6" i="20"/>
  <c r="C6" i="20"/>
  <c r="F6" i="20" s="1"/>
  <c r="D6" i="20"/>
  <c r="E6" i="20"/>
  <c r="A7" i="20"/>
  <c r="B7" i="20"/>
  <c r="G7" i="20" s="1"/>
  <c r="C7" i="20"/>
  <c r="F7" i="20" s="1"/>
  <c r="D7" i="20"/>
  <c r="E7" i="20"/>
  <c r="A8" i="20"/>
  <c r="B8" i="20"/>
  <c r="C8" i="20"/>
  <c r="D8" i="20"/>
  <c r="E8" i="20"/>
  <c r="A9" i="20"/>
  <c r="B9" i="20"/>
  <c r="H9" i="20" s="1"/>
  <c r="C9" i="20"/>
  <c r="D9" i="20"/>
  <c r="E9" i="20"/>
  <c r="A10" i="20"/>
  <c r="B10" i="20"/>
  <c r="C10" i="20"/>
  <c r="D10" i="20"/>
  <c r="E10" i="20"/>
  <c r="A11" i="20"/>
  <c r="B11" i="20"/>
  <c r="C11" i="20"/>
  <c r="F11" i="20" s="1"/>
  <c r="D11" i="20"/>
  <c r="G11" i="20" s="1"/>
  <c r="E11" i="20"/>
  <c r="A12" i="20"/>
  <c r="B12" i="20"/>
  <c r="C12" i="20"/>
  <c r="F12" i="20" s="1"/>
  <c r="D12" i="20"/>
  <c r="G12" i="20" s="1"/>
  <c r="E12" i="20"/>
  <c r="A13" i="20"/>
  <c r="B13" i="20"/>
  <c r="C13" i="20"/>
  <c r="D13" i="20"/>
  <c r="E13" i="20"/>
  <c r="G13" i="20"/>
  <c r="A14" i="20"/>
  <c r="B14" i="20"/>
  <c r="H14" i="20" s="1"/>
  <c r="C14" i="20"/>
  <c r="D14" i="20"/>
  <c r="E14" i="20"/>
  <c r="A15" i="20"/>
  <c r="B15" i="20"/>
  <c r="C15" i="20"/>
  <c r="D15" i="20"/>
  <c r="E15" i="20"/>
  <c r="G15" i="20"/>
  <c r="H15" i="20"/>
  <c r="A16" i="20"/>
  <c r="B16" i="20"/>
  <c r="G16" i="20" s="1"/>
  <c r="C16" i="20"/>
  <c r="D16" i="20"/>
  <c r="E16" i="20"/>
  <c r="A17" i="20"/>
  <c r="B17" i="20"/>
  <c r="C17" i="20"/>
  <c r="D17" i="20"/>
  <c r="E17" i="20"/>
  <c r="H17" i="20"/>
  <c r="A18" i="20"/>
  <c r="B18" i="20"/>
  <c r="G18" i="20" s="1"/>
  <c r="C18" i="20"/>
  <c r="D18" i="20"/>
  <c r="E18" i="20"/>
  <c r="A19" i="20"/>
  <c r="B19" i="20"/>
  <c r="C19" i="20"/>
  <c r="D19" i="20"/>
  <c r="G19" i="20" s="1"/>
  <c r="E19" i="20"/>
  <c r="A20" i="20"/>
  <c r="B20" i="20"/>
  <c r="C20" i="20"/>
  <c r="D20" i="20"/>
  <c r="E20" i="20"/>
  <c r="A21" i="20"/>
  <c r="B21" i="20"/>
  <c r="H21" i="20" s="1"/>
  <c r="C21" i="20"/>
  <c r="D21" i="20"/>
  <c r="G21" i="20" s="1"/>
  <c r="E21" i="20"/>
  <c r="A22" i="20"/>
  <c r="B22" i="20"/>
  <c r="C22" i="20"/>
  <c r="D22" i="20"/>
  <c r="G22" i="20" s="1"/>
  <c r="E22" i="20"/>
  <c r="H22" i="20" s="1"/>
  <c r="A23" i="20"/>
  <c r="B23" i="20"/>
  <c r="C23" i="20"/>
  <c r="D23" i="20"/>
  <c r="G23" i="20" s="1"/>
  <c r="E23" i="20"/>
  <c r="H23" i="20" s="1"/>
  <c r="A24" i="20"/>
  <c r="B24" i="20"/>
  <c r="C24" i="20"/>
  <c r="D24" i="20"/>
  <c r="E24" i="20"/>
  <c r="A25" i="20"/>
  <c r="B25" i="20"/>
  <c r="C25" i="20"/>
  <c r="D25" i="20"/>
  <c r="G25" i="20" s="1"/>
  <c r="E25" i="20"/>
  <c r="A26" i="20"/>
  <c r="B26" i="20"/>
  <c r="C26" i="20"/>
  <c r="D26" i="20"/>
  <c r="E26" i="20"/>
  <c r="A27" i="20"/>
  <c r="B27" i="20"/>
  <c r="H27" i="20" s="1"/>
  <c r="C27" i="20"/>
  <c r="D27" i="20"/>
  <c r="G27" i="20" s="1"/>
  <c r="E27" i="20"/>
  <c r="A28" i="20"/>
  <c r="B28" i="20"/>
  <c r="C28" i="20"/>
  <c r="F28" i="20" s="1"/>
  <c r="D28" i="20"/>
  <c r="E28" i="20"/>
  <c r="A29" i="20"/>
  <c r="B29" i="20"/>
  <c r="C29" i="20"/>
  <c r="D29" i="20"/>
  <c r="E29" i="20"/>
  <c r="A30" i="20"/>
  <c r="B30" i="20"/>
  <c r="G30" i="20" s="1"/>
  <c r="C30" i="20"/>
  <c r="D30" i="20"/>
  <c r="E30" i="20"/>
  <c r="A31" i="20"/>
  <c r="B31" i="20"/>
  <c r="C31" i="20"/>
  <c r="F31" i="20" s="1"/>
  <c r="D31" i="20"/>
  <c r="G31" i="20" s="1"/>
  <c r="E31" i="20"/>
  <c r="A32" i="20"/>
  <c r="B32" i="20"/>
  <c r="C32" i="20"/>
  <c r="D32" i="20"/>
  <c r="E32" i="20"/>
  <c r="A33" i="20"/>
  <c r="B33" i="20"/>
  <c r="H33" i="20" s="1"/>
  <c r="C33" i="20"/>
  <c r="D33" i="20"/>
  <c r="E33" i="20"/>
  <c r="A34" i="20"/>
  <c r="B34" i="20"/>
  <c r="H34" i="20" s="1"/>
  <c r="C34" i="20"/>
  <c r="D34" i="20"/>
  <c r="E34" i="20"/>
  <c r="A35" i="20"/>
  <c r="B35" i="20"/>
  <c r="C35" i="20"/>
  <c r="D35" i="20"/>
  <c r="G35" i="20" s="1"/>
  <c r="E35" i="20"/>
  <c r="A36" i="20"/>
  <c r="B36" i="20"/>
  <c r="C36" i="20"/>
  <c r="D36" i="20"/>
  <c r="G36" i="20" s="1"/>
  <c r="E36" i="20"/>
  <c r="A37" i="20"/>
  <c r="B37" i="20"/>
  <c r="C37" i="20"/>
  <c r="D37" i="20"/>
  <c r="E37" i="20"/>
  <c r="G37" i="20"/>
  <c r="A38" i="20"/>
  <c r="B38" i="20"/>
  <c r="C38" i="20"/>
  <c r="D38" i="20"/>
  <c r="E38" i="20"/>
  <c r="A39" i="20"/>
  <c r="B39" i="20"/>
  <c r="H39" i="20" s="1"/>
  <c r="C39" i="20"/>
  <c r="D39" i="20"/>
  <c r="E39" i="20"/>
  <c r="A40" i="20"/>
  <c r="B40" i="20"/>
  <c r="C40" i="20"/>
  <c r="D40" i="20"/>
  <c r="G40" i="20" s="1"/>
  <c r="E40" i="20"/>
  <c r="A41" i="20"/>
  <c r="B41" i="20"/>
  <c r="C41" i="20"/>
  <c r="D41" i="20"/>
  <c r="E41" i="20"/>
  <c r="A42" i="20"/>
  <c r="B42" i="20"/>
  <c r="C42" i="20"/>
  <c r="D42" i="20"/>
  <c r="G42" i="20" s="1"/>
  <c r="E42" i="20"/>
  <c r="A43" i="20"/>
  <c r="B43" i="20"/>
  <c r="C43" i="20"/>
  <c r="D43" i="20"/>
  <c r="G43" i="20" s="1"/>
  <c r="E43" i="20"/>
  <c r="A44" i="20"/>
  <c r="B44" i="20"/>
  <c r="C44" i="20"/>
  <c r="D44" i="20"/>
  <c r="E44" i="20"/>
  <c r="A45" i="20"/>
  <c r="B45" i="20"/>
  <c r="C45" i="20"/>
  <c r="D45" i="20"/>
  <c r="E45" i="20"/>
  <c r="A46" i="20"/>
  <c r="B46" i="20"/>
  <c r="C46" i="20"/>
  <c r="D46" i="20"/>
  <c r="E46" i="20"/>
  <c r="A47" i="20"/>
  <c r="B47" i="20"/>
  <c r="C47" i="20"/>
  <c r="D47" i="20"/>
  <c r="G47" i="20" s="1"/>
  <c r="E47" i="20"/>
  <c r="H47" i="20" s="1"/>
  <c r="A48" i="20"/>
  <c r="B48" i="20"/>
  <c r="C48" i="20"/>
  <c r="D48" i="20"/>
  <c r="E48" i="20"/>
  <c r="A49" i="20"/>
  <c r="B49" i="20"/>
  <c r="C49" i="20"/>
  <c r="D49" i="20"/>
  <c r="E49" i="20"/>
  <c r="F49" i="20"/>
  <c r="G49" i="20"/>
  <c r="A50" i="20"/>
  <c r="B50" i="20"/>
  <c r="H50" i="20" s="1"/>
  <c r="C50" i="20"/>
  <c r="D50" i="20"/>
  <c r="E50" i="20"/>
  <c r="A51" i="20"/>
  <c r="B51" i="20"/>
  <c r="C51" i="20"/>
  <c r="D51" i="20"/>
  <c r="E51" i="20"/>
  <c r="G51" i="20"/>
  <c r="H51" i="20"/>
  <c r="A52" i="20"/>
  <c r="B52" i="20"/>
  <c r="C52" i="20"/>
  <c r="D52" i="20"/>
  <c r="E52" i="20"/>
  <c r="F52" i="20"/>
  <c r="A53" i="20"/>
  <c r="B53" i="20"/>
  <c r="C53" i="20"/>
  <c r="D53" i="20"/>
  <c r="G53" i="20" s="1"/>
  <c r="E53" i="20"/>
  <c r="A54" i="20"/>
  <c r="B54" i="20"/>
  <c r="H54" i="20" s="1"/>
  <c r="C54" i="20"/>
  <c r="D54" i="20"/>
  <c r="G54" i="20" s="1"/>
  <c r="E54" i="20"/>
  <c r="A55" i="20"/>
  <c r="B55" i="20"/>
  <c r="C55" i="20"/>
  <c r="D55" i="20"/>
  <c r="G55" i="20" s="1"/>
  <c r="E55" i="20"/>
  <c r="F55" i="20"/>
  <c r="A56" i="20"/>
  <c r="B56" i="20"/>
  <c r="H56" i="20" s="1"/>
  <c r="C56" i="20"/>
  <c r="D56" i="20"/>
  <c r="E56" i="20"/>
  <c r="A57" i="20"/>
  <c r="B57" i="20"/>
  <c r="H57" i="20" s="1"/>
  <c r="C57" i="20"/>
  <c r="D57" i="20"/>
  <c r="E57" i="20"/>
  <c r="A58" i="20"/>
  <c r="B58" i="20"/>
  <c r="C58" i="20"/>
  <c r="F58" i="20" s="1"/>
  <c r="D58" i="20"/>
  <c r="E58" i="20"/>
  <c r="A59" i="20"/>
  <c r="B59" i="20"/>
  <c r="C59" i="20"/>
  <c r="D59" i="20"/>
  <c r="E59" i="20"/>
  <c r="A60" i="20"/>
  <c r="B60" i="20"/>
  <c r="C60" i="20"/>
  <c r="D60" i="20"/>
  <c r="G60" i="20" s="1"/>
  <c r="E60" i="20"/>
  <c r="A61" i="20"/>
  <c r="B61" i="20"/>
  <c r="H61" i="20" s="1"/>
  <c r="C61" i="20"/>
  <c r="F61" i="20" s="1"/>
  <c r="D61" i="20"/>
  <c r="E61" i="20"/>
  <c r="A62" i="20"/>
  <c r="B62" i="20"/>
  <c r="C62" i="20"/>
  <c r="D62" i="20"/>
  <c r="E62" i="20"/>
  <c r="A63" i="20"/>
  <c r="B63" i="20"/>
  <c r="C63" i="20"/>
  <c r="D63" i="20"/>
  <c r="E63" i="20"/>
  <c r="A64" i="20"/>
  <c r="B64" i="20"/>
  <c r="C64" i="20"/>
  <c r="D64" i="20"/>
  <c r="E64" i="20"/>
  <c r="G64" i="20"/>
  <c r="A65" i="20"/>
  <c r="B65" i="20"/>
  <c r="C65" i="20"/>
  <c r="D65" i="20"/>
  <c r="E65" i="20"/>
  <c r="A66" i="20"/>
  <c r="B66" i="20"/>
  <c r="G66" i="20" s="1"/>
  <c r="C66" i="20"/>
  <c r="D66" i="20"/>
  <c r="E66" i="20"/>
  <c r="A67" i="20"/>
  <c r="B67" i="20"/>
  <c r="H67" i="20" s="1"/>
  <c r="C67" i="20"/>
  <c r="D67" i="20"/>
  <c r="E67" i="20"/>
  <c r="A68" i="20"/>
  <c r="B68" i="20"/>
  <c r="C68" i="20"/>
  <c r="D68" i="20"/>
  <c r="E68" i="20"/>
  <c r="A69" i="20"/>
  <c r="B69" i="20"/>
  <c r="G69" i="20" s="1"/>
  <c r="C69" i="20"/>
  <c r="D69" i="20"/>
  <c r="E69" i="20"/>
  <c r="A70" i="20"/>
  <c r="B70" i="20"/>
  <c r="C70" i="20"/>
  <c r="F70" i="20" s="1"/>
  <c r="D70" i="20"/>
  <c r="E70" i="20"/>
  <c r="A71" i="20"/>
  <c r="B71" i="20"/>
  <c r="C71" i="20"/>
  <c r="F71" i="20" s="1"/>
  <c r="D71" i="20"/>
  <c r="E71" i="20"/>
  <c r="A72" i="20"/>
  <c r="B72" i="20"/>
  <c r="H72" i="20" s="1"/>
  <c r="C72" i="20"/>
  <c r="D72" i="20"/>
  <c r="E72" i="20"/>
  <c r="A73" i="20"/>
  <c r="B73" i="20"/>
  <c r="C73" i="20"/>
  <c r="D73" i="20"/>
  <c r="E73" i="20"/>
  <c r="A74" i="20"/>
  <c r="B74" i="20"/>
  <c r="C74" i="20"/>
  <c r="F74" i="20" s="1"/>
  <c r="D74" i="20"/>
  <c r="G74" i="20" s="1"/>
  <c r="E74" i="20"/>
  <c r="A75" i="20"/>
  <c r="B75" i="20"/>
  <c r="C75" i="20"/>
  <c r="D75" i="20"/>
  <c r="E75" i="20"/>
  <c r="A76" i="20"/>
  <c r="B76" i="20"/>
  <c r="C76" i="20"/>
  <c r="F76" i="20" s="1"/>
  <c r="D76" i="20"/>
  <c r="G76" i="20" s="1"/>
  <c r="E76" i="20"/>
  <c r="H76" i="20" s="1"/>
  <c r="A77" i="20"/>
  <c r="B77" i="20"/>
  <c r="C77" i="20"/>
  <c r="D77" i="20"/>
  <c r="E77" i="20"/>
  <c r="A78" i="20"/>
  <c r="B78" i="20"/>
  <c r="C78" i="20"/>
  <c r="F78" i="20" s="1"/>
  <c r="D78" i="20"/>
  <c r="G78" i="20" s="1"/>
  <c r="E78" i="20"/>
  <c r="H78" i="20" s="1"/>
  <c r="A79" i="20"/>
  <c r="B79" i="20"/>
  <c r="C79" i="20"/>
  <c r="F79" i="20" s="1"/>
  <c r="D79" i="20"/>
  <c r="G79" i="20" s="1"/>
  <c r="E79" i="20"/>
  <c r="A80" i="20"/>
  <c r="B80" i="20"/>
  <c r="C80" i="20"/>
  <c r="F80" i="20" s="1"/>
  <c r="D80" i="20"/>
  <c r="G80" i="20" s="1"/>
  <c r="E80" i="20"/>
  <c r="A81" i="20"/>
  <c r="B81" i="20"/>
  <c r="C81" i="20"/>
  <c r="F81" i="20" s="1"/>
  <c r="D81" i="20"/>
  <c r="G81" i="20" s="1"/>
  <c r="E81" i="20"/>
  <c r="H81" i="20" s="1"/>
  <c r="A82" i="20"/>
  <c r="B82" i="20"/>
  <c r="C82" i="20"/>
  <c r="F82" i="20" s="1"/>
  <c r="D82" i="20"/>
  <c r="E82" i="20"/>
  <c r="A83" i="20"/>
  <c r="B83" i="20"/>
  <c r="C83" i="20"/>
  <c r="F83" i="20" s="1"/>
  <c r="D83" i="20"/>
  <c r="G83" i="20" s="1"/>
  <c r="E83" i="20"/>
  <c r="H83" i="20" s="1"/>
  <c r="A84" i="20"/>
  <c r="B84" i="20"/>
  <c r="C84" i="20"/>
  <c r="D84" i="20"/>
  <c r="E84" i="20"/>
  <c r="A85" i="20"/>
  <c r="B85" i="20"/>
  <c r="C85" i="20"/>
  <c r="F85" i="20" s="1"/>
  <c r="D85" i="20"/>
  <c r="E85" i="20"/>
  <c r="A86" i="20"/>
  <c r="B86" i="20"/>
  <c r="C86" i="20"/>
  <c r="F86" i="20" s="1"/>
  <c r="D86" i="20"/>
  <c r="E86" i="20"/>
  <c r="A87" i="20"/>
  <c r="B87" i="20"/>
  <c r="C87" i="20"/>
  <c r="D87" i="20"/>
  <c r="G87" i="20" s="1"/>
  <c r="E87" i="20"/>
  <c r="A88" i="20"/>
  <c r="B88" i="20"/>
  <c r="C88" i="20"/>
  <c r="F88" i="20" s="1"/>
  <c r="D88" i="20"/>
  <c r="G88" i="20" s="1"/>
  <c r="E88" i="20"/>
  <c r="A89" i="20"/>
  <c r="B89" i="20"/>
  <c r="C89" i="20"/>
  <c r="D89" i="20"/>
  <c r="E89" i="20"/>
  <c r="A90" i="20"/>
  <c r="B90" i="20"/>
  <c r="C90" i="20"/>
  <c r="F90" i="20" s="1"/>
  <c r="D90" i="20"/>
  <c r="G90" i="20" s="1"/>
  <c r="E90" i="20"/>
  <c r="H90" i="20" s="1"/>
  <c r="A91" i="20"/>
  <c r="B91" i="20"/>
  <c r="C91" i="20"/>
  <c r="F91" i="20" s="1"/>
  <c r="D91" i="20"/>
  <c r="E91" i="20"/>
  <c r="A92" i="20"/>
  <c r="B92" i="20"/>
  <c r="C92" i="20"/>
  <c r="D92" i="20"/>
  <c r="G92" i="20" s="1"/>
  <c r="E92" i="20"/>
  <c r="A93" i="20"/>
  <c r="B93" i="20"/>
  <c r="C93" i="20"/>
  <c r="D93" i="20"/>
  <c r="G93" i="20" s="1"/>
  <c r="E93" i="20"/>
  <c r="A94" i="20"/>
  <c r="B94" i="20"/>
  <c r="C94" i="20"/>
  <c r="D94" i="20"/>
  <c r="G94" i="20" s="1"/>
  <c r="E94" i="20"/>
  <c r="A95" i="20"/>
  <c r="B95" i="20"/>
  <c r="C95" i="20"/>
  <c r="D95" i="20"/>
  <c r="E95" i="20"/>
  <c r="H95" i="20" s="1"/>
  <c r="A96" i="20"/>
  <c r="B96" i="20"/>
  <c r="G96" i="20" s="1"/>
  <c r="C96" i="20"/>
  <c r="D96" i="20"/>
  <c r="E96" i="20"/>
  <c r="A97" i="20"/>
  <c r="B97" i="20"/>
  <c r="G97" i="20" s="1"/>
  <c r="C97" i="20"/>
  <c r="D97" i="20"/>
  <c r="E97" i="20"/>
  <c r="A98" i="20"/>
  <c r="B98" i="20"/>
  <c r="C98" i="20"/>
  <c r="D98" i="20"/>
  <c r="E98" i="20"/>
  <c r="A99" i="20"/>
  <c r="B99" i="20"/>
  <c r="C99" i="20"/>
  <c r="D99" i="20"/>
  <c r="E99" i="20"/>
  <c r="A100" i="20"/>
  <c r="B100" i="20"/>
  <c r="C100" i="20"/>
  <c r="D100" i="20"/>
  <c r="G100" i="20" s="1"/>
  <c r="E100" i="20"/>
  <c r="A101" i="20"/>
  <c r="B101" i="20"/>
  <c r="C101" i="20"/>
  <c r="D101" i="20"/>
  <c r="G101" i="20" s="1"/>
  <c r="E101" i="20"/>
  <c r="A102" i="20"/>
  <c r="B102" i="20"/>
  <c r="C102" i="20"/>
  <c r="D102" i="20"/>
  <c r="G102" i="20" s="1"/>
  <c r="E102" i="20"/>
  <c r="H102" i="20"/>
  <c r="A103" i="20"/>
  <c r="B103" i="20"/>
  <c r="C103" i="20"/>
  <c r="D103" i="20"/>
  <c r="E103" i="20"/>
  <c r="A104" i="20"/>
  <c r="B104" i="20"/>
  <c r="H104" i="20" s="1"/>
  <c r="C104" i="20"/>
  <c r="D104" i="20"/>
  <c r="E104" i="20"/>
  <c r="A105" i="20"/>
  <c r="B105" i="20"/>
  <c r="C105" i="20"/>
  <c r="D105" i="20"/>
  <c r="E105" i="20"/>
  <c r="A106" i="20"/>
  <c r="B106" i="20"/>
  <c r="C106" i="20"/>
  <c r="D106" i="20"/>
  <c r="G106" i="20" s="1"/>
  <c r="E106" i="20"/>
  <c r="A107" i="20"/>
  <c r="B107" i="20"/>
  <c r="C107" i="20"/>
  <c r="F107" i="20" s="1"/>
  <c r="D107" i="20"/>
  <c r="E107" i="20"/>
  <c r="A108" i="20"/>
  <c r="B108" i="20"/>
  <c r="C108" i="20"/>
  <c r="D108" i="20"/>
  <c r="E108" i="20"/>
  <c r="A109" i="20"/>
  <c r="B109" i="20"/>
  <c r="F109" i="20" s="1"/>
  <c r="C109" i="20"/>
  <c r="D109" i="20"/>
  <c r="G109" i="20" s="1"/>
  <c r="E109" i="20"/>
  <c r="A110" i="20"/>
  <c r="B110" i="20"/>
  <c r="C110" i="20"/>
  <c r="D110" i="20"/>
  <c r="E110" i="20"/>
  <c r="A111" i="20"/>
  <c r="B111" i="20"/>
  <c r="H111" i="20" s="1"/>
  <c r="C111" i="20"/>
  <c r="D111" i="20"/>
  <c r="G111" i="20" s="1"/>
  <c r="E111" i="20"/>
  <c r="A112" i="20"/>
  <c r="B112" i="20"/>
  <c r="C112" i="20"/>
  <c r="F112" i="20" s="1"/>
  <c r="D112" i="20"/>
  <c r="E112" i="20"/>
  <c r="A113" i="20"/>
  <c r="B113" i="20"/>
  <c r="C113" i="20"/>
  <c r="F113" i="20" s="1"/>
  <c r="D113" i="20"/>
  <c r="G113" i="20" s="1"/>
  <c r="E113" i="20"/>
  <c r="H113" i="20" s="1"/>
  <c r="A114" i="20"/>
  <c r="B114" i="20"/>
  <c r="C114" i="20"/>
  <c r="F114" i="20" s="1"/>
  <c r="D114" i="20"/>
  <c r="E114" i="20"/>
  <c r="A115" i="20"/>
  <c r="B115" i="20"/>
  <c r="F115" i="20" s="1"/>
  <c r="C115" i="20"/>
  <c r="D115" i="20"/>
  <c r="E115" i="20"/>
  <c r="A116" i="20"/>
  <c r="B116" i="20"/>
  <c r="C116" i="20"/>
  <c r="D116" i="20"/>
  <c r="E116" i="20"/>
  <c r="A117" i="20"/>
  <c r="B117" i="20"/>
  <c r="H117" i="20" s="1"/>
  <c r="C117" i="20"/>
  <c r="D117" i="20"/>
  <c r="E117" i="20"/>
  <c r="A118" i="20"/>
  <c r="B118" i="20"/>
  <c r="C118" i="20"/>
  <c r="F118" i="20" s="1"/>
  <c r="D118" i="20"/>
  <c r="E118" i="20"/>
  <c r="A119" i="20"/>
  <c r="B119" i="20"/>
  <c r="C119" i="20"/>
  <c r="D119" i="20"/>
  <c r="E119" i="20"/>
  <c r="A120" i="20"/>
  <c r="B120" i="20"/>
  <c r="C120" i="20"/>
  <c r="F120" i="20" s="1"/>
  <c r="D120" i="20"/>
  <c r="G120" i="20" s="1"/>
  <c r="E120" i="20"/>
  <c r="A121" i="20"/>
  <c r="B121" i="20"/>
  <c r="C121" i="20"/>
  <c r="F121" i="20" s="1"/>
  <c r="D121" i="20"/>
  <c r="G121" i="20" s="1"/>
  <c r="E121" i="20"/>
  <c r="A122" i="20"/>
  <c r="B122" i="20"/>
  <c r="C122" i="20"/>
  <c r="F122" i="20" s="1"/>
  <c r="D122" i="20"/>
  <c r="G122" i="20" s="1"/>
  <c r="E122" i="20"/>
  <c r="H122" i="20" s="1"/>
  <c r="A123" i="20"/>
  <c r="B123" i="20"/>
  <c r="C123" i="20"/>
  <c r="F123" i="20" s="1"/>
  <c r="D123" i="20"/>
  <c r="E123" i="20"/>
  <c r="G123" i="20"/>
  <c r="A124" i="20"/>
  <c r="B124" i="20"/>
  <c r="C124" i="20"/>
  <c r="D124" i="20"/>
  <c r="E124" i="20"/>
  <c r="A125" i="20"/>
  <c r="B125" i="20"/>
  <c r="H125" i="20" s="1"/>
  <c r="C125" i="20"/>
  <c r="D125" i="20"/>
  <c r="E125" i="20"/>
  <c r="A126" i="20"/>
  <c r="B126" i="20"/>
  <c r="C126" i="20"/>
  <c r="F126" i="20" s="1"/>
  <c r="D126" i="20"/>
  <c r="G126" i="20" s="1"/>
  <c r="E126" i="20"/>
  <c r="A127" i="20"/>
  <c r="B127" i="20"/>
  <c r="C127" i="20"/>
  <c r="F127" i="20" s="1"/>
  <c r="D127" i="20"/>
  <c r="G127" i="20" s="1"/>
  <c r="E127" i="20"/>
  <c r="A128" i="20"/>
  <c r="B128" i="20"/>
  <c r="C128" i="20"/>
  <c r="D128" i="20"/>
  <c r="E128" i="20"/>
  <c r="A129" i="20"/>
  <c r="B129" i="20"/>
  <c r="C129" i="20"/>
  <c r="F129" i="20" s="1"/>
  <c r="D129" i="20"/>
  <c r="G129" i="20" s="1"/>
  <c r="E129" i="20"/>
  <c r="A130" i="20"/>
  <c r="B130" i="20"/>
  <c r="C130" i="20"/>
  <c r="F130" i="20" s="1"/>
  <c r="D130" i="20"/>
  <c r="G130" i="20" s="1"/>
  <c r="E130" i="20"/>
  <c r="H130" i="20" s="1"/>
  <c r="A131" i="20"/>
  <c r="B131" i="20"/>
  <c r="C131" i="20"/>
  <c r="F131" i="20" s="1"/>
  <c r="D131" i="20"/>
  <c r="E131" i="20"/>
  <c r="A132" i="20"/>
  <c r="B132" i="20"/>
  <c r="H132" i="20" s="1"/>
  <c r="C132" i="20"/>
  <c r="F132" i="20" s="1"/>
  <c r="D132" i="20"/>
  <c r="E132" i="20"/>
  <c r="A133" i="20"/>
  <c r="B133" i="20"/>
  <c r="C133" i="20"/>
  <c r="F133" i="20" s="1"/>
  <c r="D133" i="20"/>
  <c r="E133" i="20"/>
  <c r="A134" i="20"/>
  <c r="B134" i="20"/>
  <c r="C134" i="20"/>
  <c r="D134" i="20"/>
  <c r="E134" i="20"/>
  <c r="A135" i="20"/>
  <c r="B135" i="20"/>
  <c r="C135" i="20"/>
  <c r="F135" i="20" s="1"/>
  <c r="D135" i="20"/>
  <c r="G135" i="20" s="1"/>
  <c r="E135" i="20"/>
  <c r="H135" i="20" s="1"/>
  <c r="A136" i="20"/>
  <c r="B136" i="20"/>
  <c r="F136" i="20" s="1"/>
  <c r="C136" i="20"/>
  <c r="D136" i="20"/>
  <c r="E136" i="20"/>
  <c r="A137" i="20"/>
  <c r="B137" i="20"/>
  <c r="C137" i="20"/>
  <c r="D137" i="20"/>
  <c r="E137" i="20"/>
  <c r="A138" i="20"/>
  <c r="B138" i="20"/>
  <c r="C138" i="20"/>
  <c r="D138" i="20"/>
  <c r="E138" i="20"/>
  <c r="A139" i="20"/>
  <c r="B139" i="20"/>
  <c r="C139" i="20"/>
  <c r="D139" i="20"/>
  <c r="G139" i="20" s="1"/>
  <c r="E139" i="20"/>
  <c r="H139" i="20" s="1"/>
  <c r="A140" i="20"/>
  <c r="B140" i="20"/>
  <c r="C140" i="20"/>
  <c r="F140" i="20" s="1"/>
  <c r="D140" i="20"/>
  <c r="G140" i="20" s="1"/>
  <c r="E140" i="20"/>
  <c r="A141" i="20"/>
  <c r="B141" i="20"/>
  <c r="F141" i="20" s="1"/>
  <c r="C141" i="20"/>
  <c r="D141" i="20"/>
  <c r="G141" i="20" s="1"/>
  <c r="E141" i="20"/>
  <c r="A142" i="20"/>
  <c r="B142" i="20"/>
  <c r="C142" i="20"/>
  <c r="D142" i="20"/>
  <c r="G142" i="20" s="1"/>
  <c r="E142" i="20"/>
  <c r="A143" i="20"/>
  <c r="B143" i="20"/>
  <c r="C143" i="20"/>
  <c r="F143" i="20" s="1"/>
  <c r="D143" i="20"/>
  <c r="G143" i="20" s="1"/>
  <c r="E143" i="20"/>
  <c r="A144" i="20"/>
  <c r="B144" i="20"/>
  <c r="C144" i="20"/>
  <c r="F144" i="20" s="1"/>
  <c r="D144" i="20"/>
  <c r="G144" i="20" s="1"/>
  <c r="E144" i="20"/>
  <c r="H144" i="20"/>
  <c r="A145" i="20"/>
  <c r="B145" i="20"/>
  <c r="C145" i="20"/>
  <c r="D145" i="20"/>
  <c r="E145" i="20"/>
  <c r="A146" i="20"/>
  <c r="B146" i="20"/>
  <c r="C146" i="20"/>
  <c r="D146" i="20"/>
  <c r="E146" i="20"/>
  <c r="A147" i="20"/>
  <c r="B147" i="20"/>
  <c r="C147" i="20"/>
  <c r="D147" i="20"/>
  <c r="E147" i="20"/>
  <c r="A148" i="20"/>
  <c r="B148" i="20"/>
  <c r="C148" i="20"/>
  <c r="D148" i="20"/>
  <c r="E148" i="20"/>
  <c r="A149" i="20"/>
  <c r="B149" i="20"/>
  <c r="C149" i="20"/>
  <c r="D149" i="20"/>
  <c r="E149" i="20"/>
  <c r="A150" i="20"/>
  <c r="B150" i="20"/>
  <c r="C150" i="20"/>
  <c r="D150" i="20"/>
  <c r="E150" i="20"/>
  <c r="E166" i="19"/>
  <c r="F147" i="20" l="1"/>
  <c r="G112" i="20"/>
  <c r="F60" i="20"/>
  <c r="H107" i="20"/>
  <c r="H93" i="20"/>
  <c r="H60" i="20"/>
  <c r="G28" i="20"/>
  <c r="H149" i="20"/>
  <c r="H128" i="20"/>
  <c r="G114" i="20"/>
  <c r="H66" i="20"/>
  <c r="G24" i="20"/>
  <c r="H19" i="20"/>
  <c r="F13" i="20"/>
  <c r="G118" i="20"/>
  <c r="H92" i="20"/>
  <c r="H148" i="20"/>
  <c r="F146" i="20"/>
  <c r="G134" i="20"/>
  <c r="G132" i="20"/>
  <c r="G73" i="20"/>
  <c r="F134" i="20"/>
  <c r="F73" i="20"/>
  <c r="G34" i="20"/>
  <c r="H115" i="20"/>
  <c r="G99" i="20"/>
  <c r="G52" i="20"/>
  <c r="G50" i="20"/>
  <c r="G48" i="20"/>
  <c r="F34" i="20"/>
  <c r="H145" i="20"/>
  <c r="H124" i="20"/>
  <c r="G115" i="20"/>
  <c r="G103" i="20"/>
  <c r="H96" i="20"/>
  <c r="G56" i="20"/>
  <c r="F50" i="20"/>
  <c r="H29" i="20"/>
  <c r="G145" i="20"/>
  <c r="G138" i="20"/>
  <c r="H133" i="20"/>
  <c r="G117" i="20"/>
  <c r="G108" i="20"/>
  <c r="H105" i="20"/>
  <c r="F103" i="20"/>
  <c r="H87" i="20"/>
  <c r="G77" i="20"/>
  <c r="G63" i="20"/>
  <c r="F56" i="20"/>
  <c r="G29" i="20"/>
  <c r="G131" i="20"/>
  <c r="H126" i="20"/>
  <c r="F110" i="20"/>
  <c r="G105" i="20"/>
  <c r="G98" i="20"/>
  <c r="F96" i="20"/>
  <c r="G91" i="20"/>
  <c r="G84" i="20"/>
  <c r="H79" i="20"/>
  <c r="G72" i="20"/>
  <c r="G70" i="20"/>
  <c r="H20" i="20"/>
  <c r="G148" i="20"/>
  <c r="H140" i="20"/>
  <c r="G133" i="20"/>
  <c r="H131" i="20"/>
  <c r="H129" i="20"/>
  <c r="G124" i="20"/>
  <c r="H120" i="20"/>
  <c r="G75" i="20"/>
  <c r="H68" i="20"/>
  <c r="H62" i="20"/>
  <c r="H49" i="20"/>
  <c r="G45" i="20"/>
  <c r="H36" i="20"/>
  <c r="F124" i="20"/>
  <c r="G85" i="20"/>
  <c r="G68" i="20"/>
  <c r="G57" i="20"/>
  <c r="H38" i="20"/>
  <c r="F15" i="20"/>
  <c r="G6" i="20"/>
  <c r="H146" i="20"/>
  <c r="H80" i="20"/>
  <c r="H74" i="20"/>
  <c r="F68" i="20"/>
  <c r="H64" i="20"/>
  <c r="H40" i="20"/>
  <c r="H18" i="20"/>
  <c r="H8" i="20"/>
  <c r="H152" i="20"/>
  <c r="G128" i="20"/>
  <c r="F117" i="20"/>
  <c r="H89" i="20"/>
  <c r="G61" i="20"/>
  <c r="F43" i="20"/>
  <c r="G150" i="20"/>
  <c r="H147" i="20"/>
  <c r="H137" i="20"/>
  <c r="F119" i="20"/>
  <c r="G82" i="20"/>
  <c r="G46" i="20"/>
  <c r="H42" i="20"/>
  <c r="G20" i="20"/>
  <c r="H16" i="20"/>
  <c r="G10" i="20"/>
  <c r="F154" i="20"/>
  <c r="G67" i="20"/>
  <c r="H52" i="20"/>
  <c r="F46" i="20"/>
  <c r="G33" i="20"/>
  <c r="H26" i="20"/>
  <c r="F22" i="20"/>
  <c r="H7" i="20"/>
  <c r="F138" i="20"/>
  <c r="H114" i="20"/>
  <c r="F145" i="20"/>
  <c r="H116" i="20"/>
  <c r="H99" i="20"/>
  <c r="H69" i="20"/>
  <c r="H46" i="20"/>
  <c r="F18" i="20"/>
  <c r="F16" i="20"/>
  <c r="H12" i="20"/>
  <c r="G149" i="20"/>
  <c r="G147" i="20"/>
  <c r="H141" i="20"/>
  <c r="G136" i="20"/>
  <c r="G125" i="20"/>
  <c r="G116" i="20"/>
  <c r="H112" i="20"/>
  <c r="H86" i="20"/>
  <c r="H71" i="20"/>
  <c r="H63" i="20"/>
  <c r="G41" i="20"/>
  <c r="H32" i="20"/>
  <c r="G9" i="20"/>
  <c r="G153" i="20"/>
  <c r="F149" i="20"/>
  <c r="H127" i="20"/>
  <c r="F125" i="20"/>
  <c r="H123" i="20"/>
  <c r="G110" i="20"/>
  <c r="F106" i="20"/>
  <c r="H101" i="20"/>
  <c r="F97" i="20"/>
  <c r="G86" i="20"/>
  <c r="H84" i="20"/>
  <c r="H75" i="20"/>
  <c r="G71" i="20"/>
  <c r="G58" i="20"/>
  <c r="H48" i="20"/>
  <c r="H45" i="20"/>
  <c r="G39" i="20"/>
  <c r="H4" i="20"/>
  <c r="F153" i="20"/>
  <c r="H134" i="20"/>
  <c r="F102" i="20"/>
  <c r="F98" i="20"/>
  <c r="F94" i="20"/>
  <c r="F92" i="20"/>
  <c r="H88" i="20"/>
  <c r="F84" i="20"/>
  <c r="H82" i="20"/>
  <c r="F64" i="20"/>
  <c r="F57" i="20"/>
  <c r="F53" i="20"/>
  <c r="H109" i="20"/>
  <c r="H100" i="20"/>
  <c r="H94" i="20"/>
  <c r="H55" i="20"/>
  <c r="H53" i="20"/>
  <c r="H143" i="20"/>
  <c r="F139" i="20"/>
  <c r="G137" i="20"/>
  <c r="F128" i="20"/>
  <c r="G107" i="20"/>
  <c r="F72" i="20"/>
  <c r="H70" i="20"/>
  <c r="G62" i="20"/>
  <c r="F51" i="20"/>
  <c r="F47" i="20"/>
  <c r="F41" i="20"/>
  <c r="F37" i="20"/>
  <c r="F35" i="20"/>
  <c r="F29" i="20"/>
  <c r="F25" i="20"/>
  <c r="F23" i="20"/>
  <c r="F19" i="20"/>
  <c r="G17" i="20"/>
  <c r="H13" i="20"/>
  <c r="H150" i="20"/>
  <c r="F137" i="20"/>
  <c r="F111" i="20"/>
  <c r="F66" i="20"/>
  <c r="F62" i="20"/>
  <c r="H58" i="20"/>
  <c r="F45" i="20"/>
  <c r="H41" i="20"/>
  <c r="F39" i="20"/>
  <c r="H37" i="20"/>
  <c r="H35" i="20"/>
  <c r="F33" i="20"/>
  <c r="H31" i="20"/>
  <c r="F27" i="20"/>
  <c r="H25" i="20"/>
  <c r="F21" i="20"/>
  <c r="F17" i="20"/>
  <c r="H142" i="20"/>
  <c r="H138" i="20"/>
  <c r="F105" i="20"/>
  <c r="F101" i="20"/>
  <c r="G95" i="20"/>
  <c r="G89" i="20"/>
  <c r="F67" i="20"/>
  <c r="H30" i="20"/>
  <c r="H24" i="20"/>
  <c r="H11" i="20"/>
  <c r="F9" i="20"/>
  <c r="H5" i="20"/>
  <c r="F148" i="20"/>
  <c r="G146" i="20"/>
  <c r="F116" i="20"/>
  <c r="H110" i="20"/>
  <c r="H108" i="20"/>
  <c r="H103" i="20"/>
  <c r="F95" i="20"/>
  <c r="F89" i="20"/>
  <c r="F87" i="20"/>
  <c r="H85" i="20"/>
  <c r="F77" i="20"/>
  <c r="H65" i="20"/>
  <c r="H44" i="20"/>
  <c r="F150" i="20"/>
  <c r="F142" i="20"/>
  <c r="H118" i="20"/>
  <c r="F99" i="20"/>
  <c r="H97" i="20"/>
  <c r="F93" i="20"/>
  <c r="H91" i="20"/>
  <c r="H77" i="20"/>
  <c r="G65" i="20"/>
  <c r="F54" i="20"/>
  <c r="G44" i="20"/>
  <c r="G38" i="20"/>
  <c r="G32" i="20"/>
  <c r="G26" i="20"/>
  <c r="H6" i="20"/>
  <c r="H136" i="20"/>
  <c r="H106" i="20"/>
  <c r="F75" i="20"/>
  <c r="H73" i="20"/>
  <c r="F69" i="20"/>
  <c r="F65" i="20"/>
  <c r="H59" i="20"/>
  <c r="F44" i="20"/>
  <c r="F40" i="20"/>
  <c r="F38" i="20"/>
  <c r="F32" i="20"/>
  <c r="F26" i="20"/>
  <c r="F20" i="20"/>
  <c r="H10" i="20"/>
  <c r="H121" i="20"/>
  <c r="H119" i="20"/>
  <c r="G104" i="20"/>
  <c r="F100" i="20"/>
  <c r="G59" i="20"/>
  <c r="F48" i="20"/>
  <c r="F42" i="20"/>
  <c r="F36" i="20"/>
  <c r="F30" i="20"/>
  <c r="H28" i="20"/>
  <c r="F24" i="20"/>
  <c r="G14" i="20"/>
  <c r="G8" i="20"/>
  <c r="G119" i="20"/>
  <c r="F108" i="20"/>
  <c r="F104" i="20"/>
  <c r="H98" i="20"/>
  <c r="F63" i="20"/>
  <c r="F59" i="20"/>
  <c r="F14" i="20"/>
  <c r="F10" i="20"/>
  <c r="F8" i="20"/>
  <c r="H154" i="20"/>
  <c r="G154" i="20"/>
  <c r="H43" i="20"/>
  <c r="B89" i="19"/>
  <c r="D166" i="19"/>
  <c r="E102" i="19" s="1"/>
  <c r="B115" i="19"/>
  <c r="C115" i="19"/>
  <c r="D115" i="19"/>
  <c r="G115" i="19"/>
  <c r="I115" i="19" s="1"/>
  <c r="K115" i="19" s="1"/>
  <c r="J128" i="1"/>
  <c r="K128" i="1"/>
  <c r="L128" i="1"/>
  <c r="O128" i="1" s="1"/>
  <c r="G42" i="19"/>
  <c r="G43" i="19"/>
  <c r="G44" i="19"/>
  <c r="I44" i="19" s="1"/>
  <c r="K44" i="19" s="1"/>
  <c r="B43" i="19"/>
  <c r="C43" i="19"/>
  <c r="K43" i="19"/>
  <c r="B44" i="19"/>
  <c r="C44" i="19"/>
  <c r="L48" i="1"/>
  <c r="O48" i="1" s="1"/>
  <c r="K48" i="1"/>
  <c r="N48" i="1" s="1"/>
  <c r="J48" i="1"/>
  <c r="L47" i="1"/>
  <c r="O47" i="1" s="1"/>
  <c r="K47" i="1"/>
  <c r="N47" i="1" s="1"/>
  <c r="J47" i="1"/>
  <c r="E100" i="19" l="1"/>
  <c r="E111" i="19"/>
  <c r="E99" i="19"/>
  <c r="E112" i="19"/>
  <c r="E110" i="19"/>
  <c r="E98" i="19"/>
  <c r="E109" i="19"/>
  <c r="E97" i="19"/>
  <c r="E101" i="19"/>
  <c r="E108" i="19"/>
  <c r="E96" i="19"/>
  <c r="E107" i="19"/>
  <c r="E95" i="19"/>
  <c r="E106" i="19"/>
  <c r="E94" i="19"/>
  <c r="E105" i="19"/>
  <c r="E93" i="19"/>
  <c r="E104" i="19"/>
  <c r="E92" i="19"/>
  <c r="E115" i="19"/>
  <c r="E103" i="19"/>
  <c r="E91" i="19"/>
  <c r="E113" i="19"/>
  <c r="E114" i="19"/>
  <c r="E13" i="19"/>
  <c r="M128" i="1"/>
  <c r="N128" i="1"/>
  <c r="P128" i="1" s="1"/>
  <c r="P129" i="1" s="1"/>
  <c r="P48" i="1"/>
  <c r="D44" i="19" s="1"/>
  <c r="E44" i="19" s="1"/>
  <c r="P47" i="1"/>
  <c r="D43" i="19" s="1"/>
  <c r="E43" i="19" s="1"/>
  <c r="M48" i="1"/>
  <c r="M47" i="1"/>
  <c r="B3" i="20" l="1"/>
  <c r="C3" i="20"/>
  <c r="D3" i="20"/>
  <c r="E3" i="20"/>
  <c r="F3" i="20" l="1"/>
  <c r="H3" i="20"/>
  <c r="G3" i="20"/>
  <c r="B140" i="19"/>
  <c r="C130" i="19"/>
  <c r="B157" i="19"/>
  <c r="C157" i="19"/>
  <c r="G157" i="19"/>
  <c r="I157" i="19" s="1"/>
  <c r="K157" i="19" s="1"/>
  <c r="B159" i="19"/>
  <c r="B160" i="19"/>
  <c r="C160" i="19"/>
  <c r="G160" i="19"/>
  <c r="I160" i="19" s="1"/>
  <c r="K160" i="19" s="1"/>
  <c r="B162" i="19"/>
  <c r="B163" i="19"/>
  <c r="C163" i="19"/>
  <c r="G163" i="19"/>
  <c r="I163" i="19" s="1"/>
  <c r="K163" i="19" s="1"/>
  <c r="B151" i="19"/>
  <c r="C151" i="19"/>
  <c r="G151" i="19"/>
  <c r="I151" i="19" s="1"/>
  <c r="K151" i="19" s="1"/>
  <c r="B153" i="19"/>
  <c r="B154" i="19"/>
  <c r="C154" i="19"/>
  <c r="G154" i="19"/>
  <c r="I154" i="19" s="1"/>
  <c r="K154" i="19" s="1"/>
  <c r="B155" i="19"/>
  <c r="C155" i="19"/>
  <c r="G155" i="19"/>
  <c r="I155" i="19" s="1"/>
  <c r="K155" i="19" s="1"/>
  <c r="B156" i="19"/>
  <c r="C156" i="19"/>
  <c r="G156" i="19"/>
  <c r="I156" i="19" s="1"/>
  <c r="K156" i="19" s="1"/>
  <c r="B68" i="19"/>
  <c r="B69" i="19"/>
  <c r="B70" i="19"/>
  <c r="C70" i="19"/>
  <c r="G70" i="19"/>
  <c r="I70" i="19" s="1"/>
  <c r="K70" i="19" s="1"/>
  <c r="B71" i="19"/>
  <c r="C71" i="19"/>
  <c r="G71" i="19"/>
  <c r="I71" i="19" s="1"/>
  <c r="K71" i="19" s="1"/>
  <c r="B73" i="19"/>
  <c r="B74" i="19"/>
  <c r="C74" i="19"/>
  <c r="G74" i="19"/>
  <c r="I74" i="19" s="1"/>
  <c r="K74" i="19" s="1"/>
  <c r="B75" i="19"/>
  <c r="C75" i="19"/>
  <c r="G75" i="19"/>
  <c r="I75" i="19" s="1"/>
  <c r="K75" i="19" s="1"/>
  <c r="B76" i="19"/>
  <c r="C76" i="19"/>
  <c r="G76" i="19"/>
  <c r="I76" i="19" s="1"/>
  <c r="K76" i="19" s="1"/>
  <c r="B77" i="19"/>
  <c r="C77" i="19"/>
  <c r="G77" i="19"/>
  <c r="I77" i="19" s="1"/>
  <c r="K77" i="19" s="1"/>
  <c r="B78" i="19"/>
  <c r="C78" i="19"/>
  <c r="G78" i="19"/>
  <c r="I78" i="19" s="1"/>
  <c r="K78" i="19" s="1"/>
  <c r="B79" i="19"/>
  <c r="C79" i="19"/>
  <c r="G79" i="19"/>
  <c r="I79" i="19" s="1"/>
  <c r="K79" i="19" s="1"/>
  <c r="B80" i="19"/>
  <c r="C80" i="19"/>
  <c r="G80" i="19"/>
  <c r="I80" i="19" s="1"/>
  <c r="K80" i="19" s="1"/>
  <c r="B82" i="19"/>
  <c r="B83" i="19"/>
  <c r="C83" i="19"/>
  <c r="G83" i="19"/>
  <c r="I83" i="19" s="1"/>
  <c r="K83" i="19" s="1"/>
  <c r="B84" i="19"/>
  <c r="C84" i="19"/>
  <c r="G84" i="19"/>
  <c r="I84" i="19" s="1"/>
  <c r="K84" i="19" s="1"/>
  <c r="B85" i="19"/>
  <c r="C85" i="19"/>
  <c r="G85" i="19"/>
  <c r="I85" i="19" s="1"/>
  <c r="K85" i="19" s="1"/>
  <c r="B86" i="19"/>
  <c r="C86" i="19"/>
  <c r="G86" i="19"/>
  <c r="I86" i="19" s="1"/>
  <c r="K86" i="19" s="1"/>
  <c r="B87" i="19"/>
  <c r="C87" i="19"/>
  <c r="G87" i="19"/>
  <c r="I87" i="19" s="1"/>
  <c r="K87" i="19" s="1"/>
  <c r="B90" i="19"/>
  <c r="C90" i="19"/>
  <c r="G90" i="19"/>
  <c r="I90" i="19" s="1"/>
  <c r="K90" i="19" s="1"/>
  <c r="B91" i="19"/>
  <c r="C91" i="19"/>
  <c r="G91" i="19"/>
  <c r="I91" i="19" s="1"/>
  <c r="K91" i="19" s="1"/>
  <c r="B92" i="19"/>
  <c r="C92" i="19"/>
  <c r="G92" i="19"/>
  <c r="I92" i="19" s="1"/>
  <c r="K92" i="19" s="1"/>
  <c r="B93" i="19"/>
  <c r="C93" i="19"/>
  <c r="G93" i="19"/>
  <c r="I93" i="19" s="1"/>
  <c r="K93" i="19" s="1"/>
  <c r="B94" i="19"/>
  <c r="C94" i="19"/>
  <c r="G94" i="19"/>
  <c r="I94" i="19" s="1"/>
  <c r="K94" i="19" s="1"/>
  <c r="B95" i="19"/>
  <c r="C95" i="19"/>
  <c r="G95" i="19"/>
  <c r="I95" i="19" s="1"/>
  <c r="K95" i="19" s="1"/>
  <c r="B96" i="19"/>
  <c r="C96" i="19"/>
  <c r="G96" i="19"/>
  <c r="I96" i="19" s="1"/>
  <c r="K96" i="19" s="1"/>
  <c r="B97" i="19"/>
  <c r="C97" i="19"/>
  <c r="G97" i="19"/>
  <c r="I97" i="19" s="1"/>
  <c r="K97" i="19" s="1"/>
  <c r="B98" i="19"/>
  <c r="C98" i="19"/>
  <c r="G98" i="19"/>
  <c r="I98" i="19" s="1"/>
  <c r="K98" i="19" s="1"/>
  <c r="B99" i="19"/>
  <c r="C99" i="19"/>
  <c r="G99" i="19"/>
  <c r="I99" i="19" s="1"/>
  <c r="K99" i="19" s="1"/>
  <c r="B100" i="19"/>
  <c r="C100" i="19"/>
  <c r="G100" i="19"/>
  <c r="I100" i="19" s="1"/>
  <c r="K100" i="19" s="1"/>
  <c r="B101" i="19"/>
  <c r="C101" i="19"/>
  <c r="G101" i="19"/>
  <c r="I101" i="19" s="1"/>
  <c r="K101" i="19" s="1"/>
  <c r="B102" i="19"/>
  <c r="C102" i="19"/>
  <c r="G102" i="19"/>
  <c r="I102" i="19" s="1"/>
  <c r="K102" i="19" s="1"/>
  <c r="B103" i="19"/>
  <c r="C103" i="19"/>
  <c r="G103" i="19"/>
  <c r="I103" i="19" s="1"/>
  <c r="K103" i="19" s="1"/>
  <c r="B104" i="19"/>
  <c r="C104" i="19"/>
  <c r="G104" i="19"/>
  <c r="I104" i="19" s="1"/>
  <c r="K104" i="19" s="1"/>
  <c r="B105" i="19"/>
  <c r="C105" i="19"/>
  <c r="G105" i="19"/>
  <c r="I105" i="19" s="1"/>
  <c r="K105" i="19" s="1"/>
  <c r="B106" i="19"/>
  <c r="C106" i="19"/>
  <c r="G106" i="19"/>
  <c r="I106" i="19" s="1"/>
  <c r="K106" i="19" s="1"/>
  <c r="B107" i="19"/>
  <c r="C107" i="19"/>
  <c r="G107" i="19"/>
  <c r="I107" i="19" s="1"/>
  <c r="K107" i="19" s="1"/>
  <c r="B108" i="19"/>
  <c r="C108" i="19"/>
  <c r="G108" i="19"/>
  <c r="I108" i="19" s="1"/>
  <c r="K108" i="19" s="1"/>
  <c r="B109" i="19"/>
  <c r="C109" i="19"/>
  <c r="G109" i="19"/>
  <c r="I109" i="19" s="1"/>
  <c r="K109" i="19" s="1"/>
  <c r="B110" i="19"/>
  <c r="C110" i="19"/>
  <c r="G110" i="19"/>
  <c r="I110" i="19" s="1"/>
  <c r="K110" i="19" s="1"/>
  <c r="B111" i="19"/>
  <c r="C111" i="19"/>
  <c r="G111" i="19"/>
  <c r="I111" i="19" s="1"/>
  <c r="K111" i="19" s="1"/>
  <c r="B112" i="19"/>
  <c r="C112" i="19"/>
  <c r="G112" i="19"/>
  <c r="I112" i="19" s="1"/>
  <c r="K112" i="19" s="1"/>
  <c r="B113" i="19"/>
  <c r="C113" i="19"/>
  <c r="G113" i="19"/>
  <c r="I113" i="19" s="1"/>
  <c r="K113" i="19" s="1"/>
  <c r="B114" i="19"/>
  <c r="C114" i="19"/>
  <c r="G114" i="19"/>
  <c r="I114" i="19" s="1"/>
  <c r="K114" i="19" s="1"/>
  <c r="B117" i="19"/>
  <c r="B118" i="19"/>
  <c r="C118" i="19"/>
  <c r="G118" i="19"/>
  <c r="I118" i="19" s="1"/>
  <c r="K118" i="19" s="1"/>
  <c r="B119" i="19"/>
  <c r="C119" i="19"/>
  <c r="G119" i="19"/>
  <c r="I119" i="19" s="1"/>
  <c r="K119" i="19" s="1"/>
  <c r="B120" i="19"/>
  <c r="C120" i="19"/>
  <c r="G120" i="19"/>
  <c r="I120" i="19" s="1"/>
  <c r="K120" i="19" s="1"/>
  <c r="B121" i="19"/>
  <c r="C121" i="19"/>
  <c r="G121" i="19"/>
  <c r="I121" i="19" s="1"/>
  <c r="K121" i="19" s="1"/>
  <c r="B122" i="19"/>
  <c r="C122" i="19"/>
  <c r="G122" i="19"/>
  <c r="I122" i="19" s="1"/>
  <c r="K122" i="19" s="1"/>
  <c r="B124" i="19"/>
  <c r="B125" i="19"/>
  <c r="C125" i="19"/>
  <c r="G125" i="19"/>
  <c r="I125" i="19" s="1"/>
  <c r="K125" i="19" s="1"/>
  <c r="B127" i="19"/>
  <c r="B128" i="19"/>
  <c r="C128" i="19"/>
  <c r="G128" i="19"/>
  <c r="I128" i="19" s="1"/>
  <c r="K128" i="19" s="1"/>
  <c r="B129" i="19"/>
  <c r="C129" i="19"/>
  <c r="G129" i="19"/>
  <c r="I129" i="19" s="1"/>
  <c r="K129" i="19" s="1"/>
  <c r="B130" i="19"/>
  <c r="G130" i="19"/>
  <c r="I130" i="19" s="1"/>
  <c r="K130" i="19" s="1"/>
  <c r="B131" i="19"/>
  <c r="C131" i="19"/>
  <c r="G131" i="19"/>
  <c r="I131" i="19" s="1"/>
  <c r="K131" i="19" s="1"/>
  <c r="B133" i="19"/>
  <c r="B134" i="19"/>
  <c r="C134" i="19"/>
  <c r="G134" i="19"/>
  <c r="I134" i="19" s="1"/>
  <c r="K134" i="19" s="1"/>
  <c r="B136" i="19"/>
  <c r="B137" i="19"/>
  <c r="C137" i="19"/>
  <c r="G137" i="19"/>
  <c r="I137" i="19" s="1"/>
  <c r="K137" i="19" s="1"/>
  <c r="B138" i="19"/>
  <c r="C138" i="19"/>
  <c r="G138" i="19"/>
  <c r="I138" i="19" s="1"/>
  <c r="K138" i="19" s="1"/>
  <c r="B141" i="19"/>
  <c r="B142" i="19"/>
  <c r="C142" i="19"/>
  <c r="G142" i="19"/>
  <c r="I142" i="19" s="1"/>
  <c r="K142" i="19" s="1"/>
  <c r="B143" i="19"/>
  <c r="C143" i="19"/>
  <c r="G143" i="19"/>
  <c r="I143" i="19" s="1"/>
  <c r="K143" i="19" s="1"/>
  <c r="B144" i="19"/>
  <c r="C144" i="19"/>
  <c r="G144" i="19"/>
  <c r="I144" i="19" s="1"/>
  <c r="K144" i="19" s="1"/>
  <c r="B145" i="19"/>
  <c r="C145" i="19"/>
  <c r="G145" i="19"/>
  <c r="I145" i="19" s="1"/>
  <c r="K145" i="19" s="1"/>
  <c r="B146" i="19"/>
  <c r="C146" i="19"/>
  <c r="G146" i="19"/>
  <c r="I146" i="19" s="1"/>
  <c r="K146" i="19" s="1"/>
  <c r="B147" i="19"/>
  <c r="C147" i="19"/>
  <c r="G147" i="19"/>
  <c r="I147" i="19" s="1"/>
  <c r="K147" i="19" s="1"/>
  <c r="B148" i="19"/>
  <c r="C148" i="19"/>
  <c r="G148" i="19"/>
  <c r="I148" i="19" s="1"/>
  <c r="K148" i="19" s="1"/>
  <c r="B150" i="19"/>
  <c r="B47" i="19"/>
  <c r="C47" i="19"/>
  <c r="G47" i="19"/>
  <c r="I47" i="19" s="1"/>
  <c r="K47" i="19" s="1"/>
  <c r="B49" i="19"/>
  <c r="B50" i="19"/>
  <c r="B51" i="19"/>
  <c r="C51" i="19"/>
  <c r="G51" i="19"/>
  <c r="I51" i="19" s="1"/>
  <c r="K51" i="19" s="1"/>
  <c r="B52" i="19"/>
  <c r="C52" i="19"/>
  <c r="G52" i="19"/>
  <c r="I52" i="19" s="1"/>
  <c r="K52" i="19" s="1"/>
  <c r="B53" i="19"/>
  <c r="C53" i="19"/>
  <c r="G53" i="19"/>
  <c r="I53" i="19" s="1"/>
  <c r="K53" i="19" s="1"/>
  <c r="B54" i="19"/>
  <c r="C54" i="19"/>
  <c r="G54" i="19"/>
  <c r="I54" i="19" s="1"/>
  <c r="K54" i="19" s="1"/>
  <c r="B55" i="19"/>
  <c r="C55" i="19"/>
  <c r="G55" i="19"/>
  <c r="I55" i="19" s="1"/>
  <c r="K55" i="19" s="1"/>
  <c r="B56" i="19"/>
  <c r="C56" i="19"/>
  <c r="G56" i="19"/>
  <c r="I56" i="19" s="1"/>
  <c r="K56" i="19" s="1"/>
  <c r="B58" i="19"/>
  <c r="B59" i="19"/>
  <c r="C59" i="19"/>
  <c r="G59" i="19"/>
  <c r="I59" i="19" s="1"/>
  <c r="K59" i="19" s="1"/>
  <c r="B61" i="19"/>
  <c r="B62" i="19"/>
  <c r="C62" i="19"/>
  <c r="G62" i="19"/>
  <c r="I62" i="19" s="1"/>
  <c r="K62" i="19" s="1"/>
  <c r="B63" i="19"/>
  <c r="C63" i="19"/>
  <c r="G63" i="19"/>
  <c r="I63" i="19" s="1"/>
  <c r="K63" i="19" s="1"/>
  <c r="B65" i="19"/>
  <c r="B66" i="19"/>
  <c r="C66" i="19"/>
  <c r="G66" i="19"/>
  <c r="I66" i="19" s="1"/>
  <c r="K66" i="19" s="1"/>
  <c r="B40" i="19"/>
  <c r="B41" i="19"/>
  <c r="C41" i="19"/>
  <c r="G41" i="19"/>
  <c r="I41" i="19" s="1"/>
  <c r="K41" i="19" s="1"/>
  <c r="B42" i="19"/>
  <c r="C42" i="19"/>
  <c r="I42" i="19"/>
  <c r="K42" i="19" s="1"/>
  <c r="B46" i="19"/>
  <c r="B29" i="19"/>
  <c r="C29" i="19"/>
  <c r="G29" i="19"/>
  <c r="I29" i="19" s="1"/>
  <c r="K29" i="19" s="1"/>
  <c r="B30" i="19"/>
  <c r="C30" i="19"/>
  <c r="G30" i="19"/>
  <c r="I30" i="19" s="1"/>
  <c r="K30" i="19" s="1"/>
  <c r="B31" i="19"/>
  <c r="C31" i="19"/>
  <c r="G31" i="19"/>
  <c r="I31" i="19" s="1"/>
  <c r="K31" i="19" s="1"/>
  <c r="B32" i="19"/>
  <c r="C32" i="19"/>
  <c r="G32" i="19"/>
  <c r="I32" i="19" s="1"/>
  <c r="K32" i="19" s="1"/>
  <c r="B33" i="19"/>
  <c r="C33" i="19"/>
  <c r="G33" i="19"/>
  <c r="I33" i="19" s="1"/>
  <c r="K33" i="19" s="1"/>
  <c r="B34" i="19"/>
  <c r="C34" i="19"/>
  <c r="G34" i="19"/>
  <c r="I34" i="19" s="1"/>
  <c r="K34" i="19" s="1"/>
  <c r="B35" i="19"/>
  <c r="C35" i="19"/>
  <c r="G35" i="19"/>
  <c r="I35" i="19" s="1"/>
  <c r="K35" i="19" s="1"/>
  <c r="B37" i="19"/>
  <c r="B38" i="19"/>
  <c r="C38" i="19"/>
  <c r="G38" i="19"/>
  <c r="I38" i="19" s="1"/>
  <c r="K38" i="19" s="1"/>
  <c r="B26" i="19"/>
  <c r="C26" i="19"/>
  <c r="G26" i="19"/>
  <c r="I26" i="19" s="1"/>
  <c r="K26" i="19" s="1"/>
  <c r="B28" i="19"/>
  <c r="B14" i="19"/>
  <c r="C14" i="19"/>
  <c r="G14" i="19"/>
  <c r="I14" i="19" s="1"/>
  <c r="K14" i="19" s="1"/>
  <c r="B15" i="19"/>
  <c r="C15" i="19"/>
  <c r="G15" i="19"/>
  <c r="I15" i="19" s="1"/>
  <c r="K15" i="19" s="1"/>
  <c r="B16" i="19"/>
  <c r="C16" i="19"/>
  <c r="G16" i="19"/>
  <c r="I16" i="19" s="1"/>
  <c r="K16" i="19" s="1"/>
  <c r="B17" i="19"/>
  <c r="C17" i="19"/>
  <c r="G17" i="19"/>
  <c r="I17" i="19" s="1"/>
  <c r="K17" i="19" s="1"/>
  <c r="B18" i="19"/>
  <c r="C18" i="19"/>
  <c r="G18" i="19"/>
  <c r="I18" i="19" s="1"/>
  <c r="K18" i="19" s="1"/>
  <c r="B19" i="19"/>
  <c r="C19" i="19"/>
  <c r="G19" i="19"/>
  <c r="I19" i="19" s="1"/>
  <c r="K19" i="19" s="1"/>
  <c r="B21" i="19"/>
  <c r="B22" i="19"/>
  <c r="C22" i="19"/>
  <c r="G22" i="19"/>
  <c r="I22" i="19" s="1"/>
  <c r="K22" i="19" s="1"/>
  <c r="B23" i="19"/>
  <c r="C23" i="19"/>
  <c r="G23" i="19"/>
  <c r="I23" i="19" s="1"/>
  <c r="K23" i="19" s="1"/>
  <c r="B24" i="19"/>
  <c r="C24" i="19"/>
  <c r="G24" i="19"/>
  <c r="I24" i="19" s="1"/>
  <c r="K24" i="19" s="1"/>
  <c r="B25" i="19"/>
  <c r="C25" i="19"/>
  <c r="G25" i="19"/>
  <c r="I25" i="19" s="1"/>
  <c r="K25" i="19" s="1"/>
  <c r="C13" i="19"/>
  <c r="B13" i="19"/>
  <c r="B12" i="19"/>
  <c r="A3" i="20" s="1"/>
  <c r="G13" i="19"/>
  <c r="I13" i="19" s="1"/>
  <c r="K13" i="19" s="1"/>
  <c r="B11" i="19"/>
  <c r="C188" i="1"/>
  <c r="K186" i="1" s="1"/>
  <c r="N186" i="1" s="1"/>
  <c r="J186" i="1"/>
  <c r="J182" i="1"/>
  <c r="J178" i="1"/>
  <c r="J177" i="1"/>
  <c r="J176" i="1"/>
  <c r="J175" i="1"/>
  <c r="J171" i="1"/>
  <c r="J167" i="1"/>
  <c r="J166" i="1"/>
  <c r="J165" i="1"/>
  <c r="J164" i="1"/>
  <c r="J163" i="1"/>
  <c r="J162" i="1"/>
  <c r="J161" i="1"/>
  <c r="J156" i="1"/>
  <c r="J155" i="1"/>
  <c r="J151" i="1"/>
  <c r="J147" i="1"/>
  <c r="J146" i="1"/>
  <c r="J145" i="1"/>
  <c r="J144" i="1"/>
  <c r="J140" i="1"/>
  <c r="J136" i="1"/>
  <c r="J135" i="1"/>
  <c r="J134" i="1"/>
  <c r="J133" i="1"/>
  <c r="J132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99" i="1"/>
  <c r="J98" i="1"/>
  <c r="J97" i="1"/>
  <c r="J96" i="1"/>
  <c r="J95" i="1"/>
  <c r="J91" i="1"/>
  <c r="J90" i="1"/>
  <c r="J89" i="1"/>
  <c r="J88" i="1"/>
  <c r="J87" i="1"/>
  <c r="J86" i="1"/>
  <c r="J85" i="1"/>
  <c r="J81" i="1"/>
  <c r="J80" i="1"/>
  <c r="J75" i="1"/>
  <c r="J71" i="1"/>
  <c r="J70" i="1"/>
  <c r="J66" i="1"/>
  <c r="J62" i="1"/>
  <c r="J61" i="1"/>
  <c r="J60" i="1"/>
  <c r="J59" i="1"/>
  <c r="J58" i="1"/>
  <c r="J57" i="1"/>
  <c r="J33" i="1"/>
  <c r="K95" i="1" l="1"/>
  <c r="N95" i="1" s="1"/>
  <c r="L127" i="1"/>
  <c r="O127" i="1" s="1"/>
  <c r="L171" i="1"/>
  <c r="L16" i="1"/>
  <c r="K27" i="1"/>
  <c r="K114" i="1"/>
  <c r="N114" i="1" s="1"/>
  <c r="L109" i="1"/>
  <c r="O109" i="1" s="1"/>
  <c r="L41" i="1"/>
  <c r="K52" i="1"/>
  <c r="K60" i="1"/>
  <c r="N60" i="1" s="1"/>
  <c r="K90" i="1"/>
  <c r="K132" i="1"/>
  <c r="N132" i="1" s="1"/>
  <c r="K19" i="1"/>
  <c r="L166" i="1"/>
  <c r="O166" i="1" s="1"/>
  <c r="L25" i="1"/>
  <c r="L58" i="1"/>
  <c r="O58" i="1" s="1"/>
  <c r="K126" i="1"/>
  <c r="N126" i="1" s="1"/>
  <c r="K136" i="1"/>
  <c r="N136" i="1" s="1"/>
  <c r="K31" i="1"/>
  <c r="K70" i="1"/>
  <c r="N70" i="1" s="1"/>
  <c r="K125" i="1"/>
  <c r="N125" i="1" s="1"/>
  <c r="K135" i="1"/>
  <c r="N135" i="1" s="1"/>
  <c r="K37" i="1"/>
  <c r="K71" i="1"/>
  <c r="L121" i="1"/>
  <c r="O121" i="1" s="1"/>
  <c r="K144" i="1"/>
  <c r="N144" i="1" s="1"/>
  <c r="K36" i="1"/>
  <c r="L75" i="1"/>
  <c r="O75" i="1" s="1"/>
  <c r="K120" i="1"/>
  <c r="N120" i="1" s="1"/>
  <c r="K147" i="1"/>
  <c r="N147" i="1" s="1"/>
  <c r="L34" i="1"/>
  <c r="L81" i="1"/>
  <c r="O81" i="1" s="1"/>
  <c r="K119" i="1"/>
  <c r="N119" i="1" s="1"/>
  <c r="K146" i="1"/>
  <c r="N146" i="1" s="1"/>
  <c r="K13" i="1"/>
  <c r="L32" i="1"/>
  <c r="L91" i="1"/>
  <c r="O91" i="1" s="1"/>
  <c r="L115" i="1"/>
  <c r="O115" i="1" s="1"/>
  <c r="L167" i="1"/>
  <c r="O167" i="1" s="1"/>
  <c r="K18" i="1"/>
  <c r="L46" i="1"/>
  <c r="K89" i="1"/>
  <c r="N89" i="1" s="1"/>
  <c r="K113" i="1"/>
  <c r="N113" i="1" s="1"/>
  <c r="K161" i="1"/>
  <c r="N161" i="1" s="1"/>
  <c r="L14" i="1"/>
  <c r="L62" i="1"/>
  <c r="O62" i="1" s="1"/>
  <c r="K99" i="1"/>
  <c r="N99" i="1" s="1"/>
  <c r="K108" i="1"/>
  <c r="N108" i="1" s="1"/>
  <c r="L182" i="1"/>
  <c r="O182" i="1" s="1"/>
  <c r="L23" i="1"/>
  <c r="K61" i="1"/>
  <c r="N61" i="1" s="1"/>
  <c r="K98" i="1"/>
  <c r="K107" i="1"/>
  <c r="N107" i="1" s="1"/>
  <c r="L186" i="1"/>
  <c r="O186" i="1" s="1"/>
  <c r="L17" i="1"/>
  <c r="L26" i="1"/>
  <c r="L35" i="1"/>
  <c r="K46" i="1"/>
  <c r="L59" i="1"/>
  <c r="O59" i="1" s="1"/>
  <c r="K80" i="1"/>
  <c r="N80" i="1" s="1"/>
  <c r="L88" i="1"/>
  <c r="O88" i="1" s="1"/>
  <c r="L97" i="1"/>
  <c r="O97" i="1" s="1"/>
  <c r="L124" i="1"/>
  <c r="O124" i="1" s="1"/>
  <c r="L118" i="1"/>
  <c r="O118" i="1" s="1"/>
  <c r="L112" i="1"/>
  <c r="O112" i="1" s="1"/>
  <c r="L106" i="1"/>
  <c r="O106" i="1" s="1"/>
  <c r="L134" i="1"/>
  <c r="O134" i="1" s="1"/>
  <c r="L145" i="1"/>
  <c r="O145" i="1" s="1"/>
  <c r="P145" i="1" s="1"/>
  <c r="D129" i="19" s="1"/>
  <c r="E129" i="19" s="1"/>
  <c r="K166" i="1"/>
  <c r="N166" i="1" s="1"/>
  <c r="K175" i="1"/>
  <c r="N175" i="1" s="1"/>
  <c r="K17" i="1"/>
  <c r="K26" i="1"/>
  <c r="K35" i="1"/>
  <c r="K45" i="1"/>
  <c r="K59" i="1"/>
  <c r="N59" i="1" s="1"/>
  <c r="L80" i="1"/>
  <c r="O80" i="1" s="1"/>
  <c r="K88" i="1"/>
  <c r="N88" i="1" s="1"/>
  <c r="K97" i="1"/>
  <c r="N97" i="1" s="1"/>
  <c r="K124" i="1"/>
  <c r="K118" i="1"/>
  <c r="N118" i="1" s="1"/>
  <c r="K112" i="1"/>
  <c r="K106" i="1"/>
  <c r="K134" i="1"/>
  <c r="N134" i="1" s="1"/>
  <c r="K145" i="1"/>
  <c r="N145" i="1" s="1"/>
  <c r="L165" i="1"/>
  <c r="O165" i="1" s="1"/>
  <c r="L175" i="1"/>
  <c r="O175" i="1" s="1"/>
  <c r="L87" i="1"/>
  <c r="O87" i="1" s="1"/>
  <c r="L96" i="1"/>
  <c r="O96" i="1" s="1"/>
  <c r="L123" i="1"/>
  <c r="O123" i="1" s="1"/>
  <c r="L117" i="1"/>
  <c r="O117" i="1" s="1"/>
  <c r="L111" i="1"/>
  <c r="O111" i="1" s="1"/>
  <c r="L105" i="1"/>
  <c r="O105" i="1" s="1"/>
  <c r="L133" i="1"/>
  <c r="K151" i="1"/>
  <c r="K165" i="1"/>
  <c r="N165" i="1" s="1"/>
  <c r="L178" i="1"/>
  <c r="O178" i="1" s="1"/>
  <c r="K16" i="1"/>
  <c r="K25" i="1"/>
  <c r="K34" i="1"/>
  <c r="L52" i="1"/>
  <c r="K58" i="1"/>
  <c r="N58" i="1" s="1"/>
  <c r="P58" i="1" s="1"/>
  <c r="D52" i="19" s="1"/>
  <c r="E52" i="19" s="1"/>
  <c r="K81" i="1"/>
  <c r="N81" i="1" s="1"/>
  <c r="K87" i="1"/>
  <c r="N87" i="1" s="1"/>
  <c r="K96" i="1"/>
  <c r="N96" i="1" s="1"/>
  <c r="K123" i="1"/>
  <c r="N123" i="1" s="1"/>
  <c r="K117" i="1"/>
  <c r="N117" i="1" s="1"/>
  <c r="K111" i="1"/>
  <c r="N111" i="1" s="1"/>
  <c r="K105" i="1"/>
  <c r="N105" i="1" s="1"/>
  <c r="K133" i="1"/>
  <c r="N133" i="1" s="1"/>
  <c r="L151" i="1"/>
  <c r="O151" i="1" s="1"/>
  <c r="L164" i="1"/>
  <c r="O164" i="1" s="1"/>
  <c r="K178" i="1"/>
  <c r="L15" i="1"/>
  <c r="L24" i="1"/>
  <c r="L33" i="1"/>
  <c r="K57" i="1"/>
  <c r="N57" i="1" s="1"/>
  <c r="P57" i="1" s="1"/>
  <c r="D51" i="19" s="1"/>
  <c r="E51" i="19" s="1"/>
  <c r="K66" i="1"/>
  <c r="N66" i="1" s="1"/>
  <c r="K85" i="1"/>
  <c r="N85" i="1" s="1"/>
  <c r="L86" i="1"/>
  <c r="O86" i="1" s="1"/>
  <c r="K103" i="1"/>
  <c r="N103" i="1" s="1"/>
  <c r="L122" i="1"/>
  <c r="O122" i="1" s="1"/>
  <c r="L116" i="1"/>
  <c r="O116" i="1" s="1"/>
  <c r="L110" i="1"/>
  <c r="O110" i="1" s="1"/>
  <c r="L104" i="1"/>
  <c r="O104" i="1" s="1"/>
  <c r="K140" i="1"/>
  <c r="N140" i="1" s="1"/>
  <c r="K155" i="1"/>
  <c r="N155" i="1" s="1"/>
  <c r="K164" i="1"/>
  <c r="N164" i="1" s="1"/>
  <c r="L177" i="1"/>
  <c r="O177" i="1" s="1"/>
  <c r="K15" i="1"/>
  <c r="K24" i="1"/>
  <c r="K33" i="1"/>
  <c r="L57" i="1"/>
  <c r="O57" i="1" s="1"/>
  <c r="L66" i="1"/>
  <c r="O66" i="1" s="1"/>
  <c r="L85" i="1"/>
  <c r="O85" i="1" s="1"/>
  <c r="K86" i="1"/>
  <c r="N86" i="1" s="1"/>
  <c r="L103" i="1"/>
  <c r="O103" i="1" s="1"/>
  <c r="K122" i="1"/>
  <c r="N122" i="1" s="1"/>
  <c r="K116" i="1"/>
  <c r="N116" i="1" s="1"/>
  <c r="K110" i="1"/>
  <c r="N110" i="1" s="1"/>
  <c r="K104" i="1"/>
  <c r="N104" i="1" s="1"/>
  <c r="L140" i="1"/>
  <c r="L155" i="1"/>
  <c r="O155" i="1" s="1"/>
  <c r="L163" i="1"/>
  <c r="O163" i="1" s="1"/>
  <c r="K177" i="1"/>
  <c r="N177" i="1" s="1"/>
  <c r="L156" i="1"/>
  <c r="O156" i="1" s="1"/>
  <c r="K163" i="1"/>
  <c r="L176" i="1"/>
  <c r="O176" i="1" s="1"/>
  <c r="L13" i="1"/>
  <c r="K14" i="1"/>
  <c r="L31" i="1"/>
  <c r="K32" i="1"/>
  <c r="K62" i="1"/>
  <c r="N62" i="1" s="1"/>
  <c r="P62" i="1" s="1"/>
  <c r="D56" i="19" s="1"/>
  <c r="E56" i="19" s="1"/>
  <c r="L70" i="1"/>
  <c r="O70" i="1" s="1"/>
  <c r="K91" i="1"/>
  <c r="N91" i="1" s="1"/>
  <c r="L95" i="1"/>
  <c r="O95" i="1" s="1"/>
  <c r="P95" i="1" s="1"/>
  <c r="D83" i="19" s="1"/>
  <c r="E83" i="19" s="1"/>
  <c r="K127" i="1"/>
  <c r="N127" i="1" s="1"/>
  <c r="P127" i="1" s="1"/>
  <c r="D114" i="19" s="1"/>
  <c r="K121" i="1"/>
  <c r="N121" i="1" s="1"/>
  <c r="P121" i="1" s="1"/>
  <c r="D108" i="19" s="1"/>
  <c r="K115" i="1"/>
  <c r="N115" i="1" s="1"/>
  <c r="P115" i="1" s="1"/>
  <c r="D102" i="19" s="1"/>
  <c r="K109" i="1"/>
  <c r="N109" i="1" s="1"/>
  <c r="P109" i="1" s="1"/>
  <c r="D96" i="19" s="1"/>
  <c r="L132" i="1"/>
  <c r="O132" i="1" s="1"/>
  <c r="L144" i="1"/>
  <c r="K156" i="1"/>
  <c r="N156" i="1" s="1"/>
  <c r="L162" i="1"/>
  <c r="O162" i="1" s="1"/>
  <c r="K176" i="1"/>
  <c r="N176" i="1" s="1"/>
  <c r="L19" i="1"/>
  <c r="K23" i="1"/>
  <c r="L37" i="1"/>
  <c r="K41" i="1"/>
  <c r="L61" i="1"/>
  <c r="O61" i="1" s="1"/>
  <c r="L71" i="1"/>
  <c r="O71" i="1" s="1"/>
  <c r="L90" i="1"/>
  <c r="O90" i="1" s="1"/>
  <c r="L99" i="1"/>
  <c r="O99" i="1" s="1"/>
  <c r="L126" i="1"/>
  <c r="O126" i="1" s="1"/>
  <c r="P126" i="1" s="1"/>
  <c r="D113" i="19" s="1"/>
  <c r="L120" i="1"/>
  <c r="O120" i="1" s="1"/>
  <c r="L114" i="1"/>
  <c r="O114" i="1" s="1"/>
  <c r="L108" i="1"/>
  <c r="O108" i="1" s="1"/>
  <c r="L136" i="1"/>
  <c r="O136" i="1" s="1"/>
  <c r="L147" i="1"/>
  <c r="O147" i="1" s="1"/>
  <c r="L161" i="1"/>
  <c r="O161" i="1" s="1"/>
  <c r="K162" i="1"/>
  <c r="K182" i="1"/>
  <c r="M182" i="1" s="1"/>
  <c r="L18" i="1"/>
  <c r="L27" i="1"/>
  <c r="L36" i="1"/>
  <c r="L45" i="1"/>
  <c r="L60" i="1"/>
  <c r="O60" i="1" s="1"/>
  <c r="K75" i="1"/>
  <c r="N75" i="1" s="1"/>
  <c r="P75" i="1" s="1"/>
  <c r="L89" i="1"/>
  <c r="O89" i="1" s="1"/>
  <c r="P89" i="1" s="1"/>
  <c r="D78" i="19" s="1"/>
  <c r="E78" i="19" s="1"/>
  <c r="L98" i="1"/>
  <c r="O98" i="1" s="1"/>
  <c r="L125" i="1"/>
  <c r="O125" i="1" s="1"/>
  <c r="P125" i="1" s="1"/>
  <c r="D112" i="19" s="1"/>
  <c r="L119" i="1"/>
  <c r="O119" i="1" s="1"/>
  <c r="P119" i="1" s="1"/>
  <c r="D106" i="19" s="1"/>
  <c r="L113" i="1"/>
  <c r="O113" i="1" s="1"/>
  <c r="P113" i="1" s="1"/>
  <c r="D100" i="19" s="1"/>
  <c r="L107" i="1"/>
  <c r="O107" i="1" s="1"/>
  <c r="L135" i="1"/>
  <c r="O135" i="1" s="1"/>
  <c r="P135" i="1" s="1"/>
  <c r="D121" i="19" s="1"/>
  <c r="E121" i="19" s="1"/>
  <c r="L146" i="1"/>
  <c r="O146" i="1" s="1"/>
  <c r="K167" i="1"/>
  <c r="K171" i="1"/>
  <c r="N171" i="1" s="1"/>
  <c r="P186" i="1"/>
  <c r="P166" i="1"/>
  <c r="D147" i="19" s="1"/>
  <c r="E147" i="19" s="1"/>
  <c r="P165" i="1"/>
  <c r="D146" i="19" s="1"/>
  <c r="E146" i="19" s="1"/>
  <c r="O171" i="1"/>
  <c r="O133" i="1"/>
  <c r="M140" i="1"/>
  <c r="N106" i="1"/>
  <c r="P106" i="1" s="1"/>
  <c r="D93" i="19" s="1"/>
  <c r="O140" i="1"/>
  <c r="N98" i="1"/>
  <c r="P98" i="1" s="1"/>
  <c r="D86" i="19" s="1"/>
  <c r="E86" i="19" s="1"/>
  <c r="N90" i="1"/>
  <c r="P117" i="1"/>
  <c r="D104" i="19" s="1"/>
  <c r="M114" i="1"/>
  <c r="O144" i="1"/>
  <c r="M123" i="1"/>
  <c r="M127" i="1"/>
  <c r="P66" i="1"/>
  <c r="J19" i="1"/>
  <c r="J34" i="1"/>
  <c r="J27" i="1"/>
  <c r="J46" i="1"/>
  <c r="J26" i="1"/>
  <c r="J41" i="1"/>
  <c r="M126" i="1" l="1"/>
  <c r="P96" i="1"/>
  <c r="D84" i="19" s="1"/>
  <c r="E84" i="19" s="1"/>
  <c r="P81" i="1"/>
  <c r="D71" i="19" s="1"/>
  <c r="E71" i="19" s="1"/>
  <c r="P87" i="1"/>
  <c r="D76" i="19" s="1"/>
  <c r="E76" i="19" s="1"/>
  <c r="M81" i="1"/>
  <c r="M111" i="1"/>
  <c r="P70" i="1"/>
  <c r="D62" i="19" s="1"/>
  <c r="E62" i="19" s="1"/>
  <c r="M171" i="1"/>
  <c r="P76" i="1"/>
  <c r="D66" i="19"/>
  <c r="E66" i="19" s="1"/>
  <c r="P136" i="1"/>
  <c r="D122" i="19" s="1"/>
  <c r="E122" i="19" s="1"/>
  <c r="M60" i="1"/>
  <c r="P187" i="1"/>
  <c r="D163" i="19"/>
  <c r="E163" i="19" s="1"/>
  <c r="P67" i="1"/>
  <c r="D59" i="19"/>
  <c r="E59" i="19" s="1"/>
  <c r="M89" i="1"/>
  <c r="P97" i="1"/>
  <c r="D85" i="19" s="1"/>
  <c r="E85" i="19" s="1"/>
  <c r="M136" i="1"/>
  <c r="M186" i="1"/>
  <c r="M166" i="1"/>
  <c r="P177" i="1"/>
  <c r="D156" i="19" s="1"/>
  <c r="E156" i="19" s="1"/>
  <c r="P105" i="1"/>
  <c r="D92" i="19" s="1"/>
  <c r="P108" i="1"/>
  <c r="D95" i="19" s="1"/>
  <c r="M71" i="1"/>
  <c r="P161" i="1"/>
  <c r="P59" i="1"/>
  <c r="D53" i="19" s="1"/>
  <c r="E53" i="19" s="1"/>
  <c r="P116" i="1"/>
  <c r="D103" i="19" s="1"/>
  <c r="M61" i="1"/>
  <c r="P147" i="1"/>
  <c r="D131" i="19" s="1"/>
  <c r="E131" i="19" s="1"/>
  <c r="P155" i="1"/>
  <c r="D137" i="19" s="1"/>
  <c r="E137" i="19" s="1"/>
  <c r="M57" i="1"/>
  <c r="P176" i="1"/>
  <c r="D155" i="19" s="1"/>
  <c r="E155" i="19" s="1"/>
  <c r="M70" i="1"/>
  <c r="P114" i="1"/>
  <c r="D101" i="19" s="1"/>
  <c r="P110" i="1"/>
  <c r="D97" i="19" s="1"/>
  <c r="P164" i="1"/>
  <c r="D145" i="19" s="1"/>
  <c r="E145" i="19" s="1"/>
  <c r="P111" i="1"/>
  <c r="D98" i="19" s="1"/>
  <c r="M124" i="1"/>
  <c r="M62" i="1"/>
  <c r="P123" i="1"/>
  <c r="D110" i="19" s="1"/>
  <c r="P120" i="1"/>
  <c r="D107" i="19" s="1"/>
  <c r="M120" i="1"/>
  <c r="M106" i="1"/>
  <c r="M58" i="1"/>
  <c r="M104" i="1"/>
  <c r="M177" i="1"/>
  <c r="P60" i="1"/>
  <c r="D54" i="19" s="1"/>
  <c r="E54" i="19" s="1"/>
  <c r="M161" i="1"/>
  <c r="M145" i="1"/>
  <c r="P99" i="1"/>
  <c r="P132" i="1"/>
  <c r="P103" i="1"/>
  <c r="D90" i="19" s="1"/>
  <c r="E90" i="19" s="1"/>
  <c r="P104" i="1"/>
  <c r="D91" i="19" s="1"/>
  <c r="P80" i="1"/>
  <c r="D70" i="19" s="1"/>
  <c r="E70" i="19" s="1"/>
  <c r="P118" i="1"/>
  <c r="D105" i="19" s="1"/>
  <c r="M105" i="1"/>
  <c r="M119" i="1"/>
  <c r="P146" i="1"/>
  <c r="D130" i="19" s="1"/>
  <c r="E130" i="19" s="1"/>
  <c r="M113" i="1"/>
  <c r="M86" i="1"/>
  <c r="M164" i="1"/>
  <c r="P85" i="1"/>
  <c r="D74" i="19" s="1"/>
  <c r="E74" i="19" s="1"/>
  <c r="P140" i="1"/>
  <c r="P171" i="1"/>
  <c r="P107" i="1"/>
  <c r="D94" i="19" s="1"/>
  <c r="P156" i="1"/>
  <c r="D138" i="19" s="1"/>
  <c r="E138" i="19" s="1"/>
  <c r="P122" i="1"/>
  <c r="D109" i="19" s="1"/>
  <c r="P88" i="1"/>
  <c r="D77" i="19" s="1"/>
  <c r="E77" i="19" s="1"/>
  <c r="M95" i="1"/>
  <c r="N71" i="1"/>
  <c r="P71" i="1" s="1"/>
  <c r="M125" i="1"/>
  <c r="M97" i="1"/>
  <c r="M88" i="1"/>
  <c r="P133" i="1"/>
  <c r="D119" i="19" s="1"/>
  <c r="E119" i="19" s="1"/>
  <c r="M116" i="1"/>
  <c r="P91" i="1"/>
  <c r="D80" i="19" s="1"/>
  <c r="E80" i="19" s="1"/>
  <c r="M151" i="1"/>
  <c r="P175" i="1"/>
  <c r="D154" i="19" s="1"/>
  <c r="E154" i="19" s="1"/>
  <c r="M135" i="1"/>
  <c r="M144" i="1"/>
  <c r="M122" i="1"/>
  <c r="P144" i="1"/>
  <c r="M156" i="1"/>
  <c r="M121" i="1"/>
  <c r="M66" i="1"/>
  <c r="M176" i="1"/>
  <c r="M115" i="1"/>
  <c r="M108" i="1"/>
  <c r="M165" i="1"/>
  <c r="P86" i="1"/>
  <c r="D75" i="19" s="1"/>
  <c r="E75" i="19" s="1"/>
  <c r="M99" i="1"/>
  <c r="M80" i="1"/>
  <c r="M90" i="1"/>
  <c r="P134" i="1"/>
  <c r="D120" i="19" s="1"/>
  <c r="E120" i="19" s="1"/>
  <c r="M163" i="1"/>
  <c r="N163" i="1"/>
  <c r="P163" i="1" s="1"/>
  <c r="D144" i="19" s="1"/>
  <c r="E144" i="19" s="1"/>
  <c r="M75" i="1"/>
  <c r="M117" i="1"/>
  <c r="M103" i="1"/>
  <c r="M146" i="1"/>
  <c r="M155" i="1"/>
  <c r="N124" i="1"/>
  <c r="P124" i="1" s="1"/>
  <c r="D111" i="19" s="1"/>
  <c r="M96" i="1"/>
  <c r="M59" i="1"/>
  <c r="N151" i="1"/>
  <c r="P151" i="1" s="1"/>
  <c r="M134" i="1"/>
  <c r="M162" i="1"/>
  <c r="N162" i="1"/>
  <c r="P162" i="1" s="1"/>
  <c r="M87" i="1"/>
  <c r="M109" i="1"/>
  <c r="N167" i="1"/>
  <c r="P167" i="1" s="1"/>
  <c r="D148" i="19" s="1"/>
  <c r="E148" i="19" s="1"/>
  <c r="M167" i="1"/>
  <c r="M118" i="1"/>
  <c r="M133" i="1"/>
  <c r="N112" i="1"/>
  <c r="P112" i="1" s="1"/>
  <c r="D99" i="19" s="1"/>
  <c r="M112" i="1"/>
  <c r="M178" i="1"/>
  <c r="N178" i="1"/>
  <c r="P178" i="1" s="1"/>
  <c r="D157" i="19" s="1"/>
  <c r="E157" i="19" s="1"/>
  <c r="M132" i="1"/>
  <c r="M147" i="1"/>
  <c r="M91" i="1"/>
  <c r="N182" i="1"/>
  <c r="P182" i="1" s="1"/>
  <c r="M110" i="1"/>
  <c r="M85" i="1"/>
  <c r="P90" i="1"/>
  <c r="D79" i="19" s="1"/>
  <c r="E79" i="19" s="1"/>
  <c r="M98" i="1"/>
  <c r="P61" i="1"/>
  <c r="M107" i="1"/>
  <c r="M175" i="1"/>
  <c r="P157" i="1"/>
  <c r="J18" i="1"/>
  <c r="J17" i="1"/>
  <c r="J16" i="1"/>
  <c r="J15" i="1"/>
  <c r="G26" i="23"/>
  <c r="G27" i="23" s="1"/>
  <c r="G23" i="23"/>
  <c r="G22" i="23"/>
  <c r="G24" i="23" s="1"/>
  <c r="D28" i="25"/>
  <c r="D142" i="19" l="1"/>
  <c r="E142" i="19" s="1"/>
  <c r="P168" i="1"/>
  <c r="P72" i="1"/>
  <c r="D63" i="19"/>
  <c r="E63" i="19" s="1"/>
  <c r="P152" i="1"/>
  <c r="D134" i="19"/>
  <c r="E134" i="19" s="1"/>
  <c r="P148" i="1"/>
  <c r="D128" i="19"/>
  <c r="E128" i="19" s="1"/>
  <c r="P172" i="1"/>
  <c r="D151" i="19"/>
  <c r="E151" i="19" s="1"/>
  <c r="P82" i="1"/>
  <c r="P183" i="1"/>
  <c r="D160" i="19"/>
  <c r="E160" i="19" s="1"/>
  <c r="P141" i="1"/>
  <c r="D125" i="19"/>
  <c r="E125" i="19" s="1"/>
  <c r="P137" i="1"/>
  <c r="D118" i="19"/>
  <c r="E118" i="19" s="1"/>
  <c r="P63" i="1"/>
  <c r="D55" i="19"/>
  <c r="E55" i="19" s="1"/>
  <c r="P100" i="1"/>
  <c r="D87" i="19"/>
  <c r="E87" i="19" s="1"/>
  <c r="D143" i="19"/>
  <c r="E143" i="19" s="1"/>
  <c r="P179" i="1"/>
  <c r="P92" i="1"/>
  <c r="G28" i="23"/>
  <c r="G31" i="23" s="1"/>
  <c r="J32" i="1"/>
  <c r="I8" i="24" l="1"/>
  <c r="J37" i="1"/>
  <c r="G9" i="23"/>
  <c r="J14" i="1"/>
  <c r="J24" i="1"/>
  <c r="J25" i="1"/>
  <c r="J36" i="1"/>
  <c r="J35" i="1"/>
  <c r="O33" i="1" l="1"/>
  <c r="O19" i="1"/>
  <c r="O34" i="1"/>
  <c r="O27" i="1"/>
  <c r="O46" i="1"/>
  <c r="O26" i="1"/>
  <c r="O41" i="1"/>
  <c r="O18" i="1"/>
  <c r="O17" i="1"/>
  <c r="O16" i="1"/>
  <c r="O15" i="1"/>
  <c r="N37" i="1"/>
  <c r="O32" i="1"/>
  <c r="O37" i="1"/>
  <c r="G12" i="23"/>
  <c r="G13" i="23" s="1"/>
  <c r="G8" i="23"/>
  <c r="G10" i="23" s="1"/>
  <c r="C10" i="25"/>
  <c r="C11" i="25" s="1"/>
  <c r="C12" i="25" s="1"/>
  <c r="C13" i="25" s="1"/>
  <c r="C14" i="25" s="1"/>
  <c r="C15" i="25" s="1"/>
  <c r="C16" i="25" s="1"/>
  <c r="J23" i="1"/>
  <c r="J31" i="1"/>
  <c r="H33" i="25"/>
  <c r="J52" i="1"/>
  <c r="D35" i="25"/>
  <c r="E35" i="25"/>
  <c r="F35" i="25"/>
  <c r="D36" i="25"/>
  <c r="E36" i="25"/>
  <c r="F36" i="25"/>
  <c r="D31" i="25"/>
  <c r="E31" i="25"/>
  <c r="F31" i="25"/>
  <c r="D41" i="25"/>
  <c r="E41" i="25"/>
  <c r="F41" i="25"/>
  <c r="D58" i="25"/>
  <c r="E58" i="25"/>
  <c r="F58" i="25"/>
  <c r="D53" i="25"/>
  <c r="E53" i="25"/>
  <c r="F53" i="25"/>
  <c r="D57" i="25"/>
  <c r="E57" i="25"/>
  <c r="F57" i="25"/>
  <c r="G57" i="25"/>
  <c r="D43" i="25"/>
  <c r="E43" i="25"/>
  <c r="F43" i="25"/>
  <c r="D26" i="25"/>
  <c r="E26" i="25"/>
  <c r="F26" i="25"/>
  <c r="D54" i="25"/>
  <c r="E54" i="25"/>
  <c r="F54" i="25"/>
  <c r="D56" i="25"/>
  <c r="E56" i="25"/>
  <c r="F56" i="25"/>
  <c r="D38" i="25"/>
  <c r="E38" i="25"/>
  <c r="F38" i="25"/>
  <c r="D20" i="25"/>
  <c r="E20" i="25"/>
  <c r="F20" i="25"/>
  <c r="D46" i="25"/>
  <c r="E46" i="25"/>
  <c r="F46" i="25"/>
  <c r="D32" i="25"/>
  <c r="E32" i="25"/>
  <c r="F32" i="25"/>
  <c r="D49" i="25"/>
  <c r="E49" i="25"/>
  <c r="F49" i="25"/>
  <c r="D30" i="25"/>
  <c r="E30" i="25"/>
  <c r="F30" i="25"/>
  <c r="D16" i="25"/>
  <c r="E16" i="25"/>
  <c r="F16" i="25"/>
  <c r="D29" i="25"/>
  <c r="E29" i="25"/>
  <c r="F29" i="25"/>
  <c r="D14" i="25"/>
  <c r="E14" i="25"/>
  <c r="F14" i="25"/>
  <c r="D21" i="25"/>
  <c r="E21" i="25"/>
  <c r="F21" i="25"/>
  <c r="D37" i="25"/>
  <c r="E37" i="25"/>
  <c r="F37" i="25"/>
  <c r="D27" i="25"/>
  <c r="E27" i="25"/>
  <c r="F27" i="25"/>
  <c r="D42" i="25"/>
  <c r="E42" i="25"/>
  <c r="F42" i="25"/>
  <c r="D40" i="25"/>
  <c r="E40" i="25"/>
  <c r="F40" i="25"/>
  <c r="D48" i="25"/>
  <c r="E48" i="25"/>
  <c r="F48" i="25"/>
  <c r="D22" i="25"/>
  <c r="E22" i="25"/>
  <c r="F22" i="25"/>
  <c r="D44" i="25"/>
  <c r="E44" i="25"/>
  <c r="F44" i="25"/>
  <c r="D17" i="25"/>
  <c r="E17" i="25"/>
  <c r="F17" i="25"/>
  <c r="D12" i="25"/>
  <c r="E12" i="25"/>
  <c r="F12" i="25"/>
  <c r="D19" i="25"/>
  <c r="E19" i="25"/>
  <c r="F19" i="25"/>
  <c r="D11" i="25"/>
  <c r="E11" i="25"/>
  <c r="F11" i="25"/>
  <c r="D23" i="25"/>
  <c r="E23" i="25"/>
  <c r="F23" i="25"/>
  <c r="D15" i="25"/>
  <c r="E15" i="25"/>
  <c r="F15" i="25"/>
  <c r="D18" i="25"/>
  <c r="E18" i="25"/>
  <c r="F18" i="25"/>
  <c r="D10" i="25"/>
  <c r="E10" i="25"/>
  <c r="F10" i="25"/>
  <c r="D25" i="25"/>
  <c r="E25" i="25"/>
  <c r="F25" i="25"/>
  <c r="D33" i="25"/>
  <c r="E33" i="25"/>
  <c r="F33" i="25"/>
  <c r="D13" i="25"/>
  <c r="E13" i="25"/>
  <c r="F13" i="25"/>
  <c r="D50" i="25"/>
  <c r="E50" i="25"/>
  <c r="F50" i="25"/>
  <c r="D51" i="25"/>
  <c r="E51" i="25"/>
  <c r="F51" i="25"/>
  <c r="D52" i="25"/>
  <c r="E52" i="25"/>
  <c r="F52" i="25"/>
  <c r="D24" i="25"/>
  <c r="E24" i="25"/>
  <c r="F24" i="25"/>
  <c r="D34" i="25"/>
  <c r="E34" i="25"/>
  <c r="F34" i="25"/>
  <c r="D47" i="25"/>
  <c r="E47" i="25"/>
  <c r="F47" i="25"/>
  <c r="D45" i="25"/>
  <c r="E45" i="25"/>
  <c r="F45" i="25"/>
  <c r="D55" i="25"/>
  <c r="E55" i="25"/>
  <c r="F55" i="25"/>
  <c r="D39" i="25"/>
  <c r="E39" i="25"/>
  <c r="F39" i="25"/>
  <c r="F28" i="25"/>
  <c r="E28" i="25"/>
  <c r="A35" i="25"/>
  <c r="A36" i="25"/>
  <c r="A31" i="25"/>
  <c r="A41" i="25"/>
  <c r="A58" i="25"/>
  <c r="A53" i="25"/>
  <c r="A57" i="25"/>
  <c r="A43" i="25"/>
  <c r="A26" i="25"/>
  <c r="A54" i="25"/>
  <c r="A56" i="25"/>
  <c r="A38" i="25"/>
  <c r="A20" i="25"/>
  <c r="A46" i="25"/>
  <c r="A32" i="25"/>
  <c r="A49" i="25"/>
  <c r="A30" i="25"/>
  <c r="A16" i="25"/>
  <c r="A29" i="25"/>
  <c r="A14" i="25"/>
  <c r="A21" i="25"/>
  <c r="A37" i="25"/>
  <c r="A27" i="25"/>
  <c r="A42" i="25"/>
  <c r="A40" i="25"/>
  <c r="A48" i="25"/>
  <c r="A22" i="25"/>
  <c r="A44" i="25"/>
  <c r="A17" i="25"/>
  <c r="A12" i="25"/>
  <c r="A19" i="25"/>
  <c r="A11" i="25"/>
  <c r="A23" i="25"/>
  <c r="A15" i="25"/>
  <c r="A18" i="25"/>
  <c r="A10" i="25"/>
  <c r="A25" i="25"/>
  <c r="A33" i="25"/>
  <c r="A13" i="25"/>
  <c r="A50" i="25"/>
  <c r="A51" i="25"/>
  <c r="A52" i="25"/>
  <c r="A24" i="25"/>
  <c r="A34" i="25"/>
  <c r="A47" i="25"/>
  <c r="A45" i="25"/>
  <c r="A55" i="25"/>
  <c r="A39" i="25"/>
  <c r="A28" i="25"/>
  <c r="G16" i="24"/>
  <c r="H16" i="24" s="1"/>
  <c r="J13" i="1"/>
  <c r="M32" i="26"/>
  <c r="L17" i="26"/>
  <c r="L16" i="26"/>
  <c r="L15" i="26"/>
  <c r="L14" i="26"/>
  <c r="L13" i="26"/>
  <c r="L12" i="26"/>
  <c r="L11" i="26"/>
  <c r="L10" i="26"/>
  <c r="L9" i="26"/>
  <c r="L8" i="26"/>
  <c r="B8" i="26"/>
  <c r="B9" i="26"/>
  <c r="B10" i="26"/>
  <c r="B11" i="26"/>
  <c r="B12" i="26"/>
  <c r="B13" i="26"/>
  <c r="B14" i="26"/>
  <c r="B15" i="26"/>
  <c r="B16" i="26"/>
  <c r="B17" i="26"/>
  <c r="L7" i="26"/>
  <c r="H18" i="25"/>
  <c r="G21" i="25"/>
  <c r="G42" i="25"/>
  <c r="H26" i="25"/>
  <c r="P88" i="23"/>
  <c r="P86" i="23"/>
  <c r="M73" i="23"/>
  <c r="M72" i="23"/>
  <c r="U86" i="23"/>
  <c r="X87" i="23" s="1"/>
  <c r="M81" i="23"/>
  <c r="P83" i="23" s="1"/>
  <c r="U81" i="23"/>
  <c r="X82" i="23" s="1"/>
  <c r="O78" i="23"/>
  <c r="X76" i="23"/>
  <c r="X74" i="23"/>
  <c r="M47" i="23"/>
  <c r="O47" i="23" s="1"/>
  <c r="U65" i="23"/>
  <c r="X66" i="23" s="1"/>
  <c r="U59" i="23"/>
  <c r="U56" i="23"/>
  <c r="X51" i="23"/>
  <c r="X49" i="23"/>
  <c r="P66" i="23"/>
  <c r="P64" i="23"/>
  <c r="M59" i="23"/>
  <c r="P61" i="23" s="1"/>
  <c r="L56" i="23"/>
  <c r="O56" i="23" s="1"/>
  <c r="O53" i="23"/>
  <c r="J45" i="1"/>
  <c r="E24" i="22"/>
  <c r="A2" i="20"/>
  <c r="C7" i="19"/>
  <c r="C6" i="19"/>
  <c r="C5" i="19"/>
  <c r="C4" i="19"/>
  <c r="D20" i="26"/>
  <c r="D21" i="26"/>
  <c r="H57" i="25"/>
  <c r="G24" i="25"/>
  <c r="G31" i="25"/>
  <c r="G51" i="25"/>
  <c r="G20" i="25"/>
  <c r="G46" i="25"/>
  <c r="G17" i="25"/>
  <c r="G13" i="25"/>
  <c r="G10" i="25"/>
  <c r="G18" i="25"/>
  <c r="G44" i="25"/>
  <c r="G23" i="25"/>
  <c r="G37" i="25"/>
  <c r="G22" i="25"/>
  <c r="G55" i="25"/>
  <c r="G33" i="25"/>
  <c r="G32" i="25"/>
  <c r="H19" i="25"/>
  <c r="G19" i="25"/>
  <c r="G14" i="25"/>
  <c r="G56" i="25"/>
  <c r="G34" i="25"/>
  <c r="H21" i="25"/>
  <c r="G48" i="25"/>
  <c r="H24" i="25"/>
  <c r="G27" i="25"/>
  <c r="G54" i="25"/>
  <c r="G26" i="25"/>
  <c r="H15" i="25"/>
  <c r="H20" i="25"/>
  <c r="H37" i="25"/>
  <c r="H51" i="25"/>
  <c r="H44" i="25"/>
  <c r="G47" i="25"/>
  <c r="H22" i="25"/>
  <c r="G52" i="25"/>
  <c r="G50" i="25"/>
  <c r="H47" i="25"/>
  <c r="G12" i="25"/>
  <c r="G15" i="25"/>
  <c r="H23" i="25"/>
  <c r="G25" i="25"/>
  <c r="G45" i="25"/>
  <c r="H14" i="25"/>
  <c r="G16" i="25"/>
  <c r="H30" i="25"/>
  <c r="G43" i="25"/>
  <c r="H54" i="25"/>
  <c r="G29" i="25"/>
  <c r="G49" i="25"/>
  <c r="G11" i="25"/>
  <c r="G38" i="25"/>
  <c r="H31" i="25"/>
  <c r="G58" i="25"/>
  <c r="G40" i="25"/>
  <c r="H56" i="25"/>
  <c r="G30" i="25"/>
  <c r="H25" i="25"/>
  <c r="H45" i="25"/>
  <c r="H17" i="25"/>
  <c r="H52" i="25"/>
  <c r="H32" i="25"/>
  <c r="H55" i="25"/>
  <c r="H49" i="25"/>
  <c r="H58" i="25"/>
  <c r="H38" i="25"/>
  <c r="H42" i="25"/>
  <c r="H16" i="25"/>
  <c r="H11" i="25"/>
  <c r="H29" i="25"/>
  <c r="H12" i="25"/>
  <c r="H40" i="25"/>
  <c r="H43" i="25"/>
  <c r="H46" i="25"/>
  <c r="H34" i="25"/>
  <c r="H27" i="25"/>
  <c r="H13" i="25"/>
  <c r="H10" i="25"/>
  <c r="H9" i="25" s="1"/>
  <c r="H50" i="25"/>
  <c r="H48" i="25"/>
  <c r="M33" i="1" l="1"/>
  <c r="N33" i="1"/>
  <c r="P33" i="1" s="1"/>
  <c r="D31" i="19" s="1"/>
  <c r="E31" i="19" s="1"/>
  <c r="M19" i="1"/>
  <c r="N19" i="1"/>
  <c r="P19" i="1" s="1"/>
  <c r="D19" i="19" s="1"/>
  <c r="E19" i="19" s="1"/>
  <c r="M34" i="1"/>
  <c r="N34" i="1"/>
  <c r="P34" i="1" s="1"/>
  <c r="D32" i="19" s="1"/>
  <c r="E32" i="19" s="1"/>
  <c r="N27" i="1"/>
  <c r="P27" i="1" s="1"/>
  <c r="D26" i="19" s="1"/>
  <c r="E26" i="19" s="1"/>
  <c r="M27" i="1"/>
  <c r="N46" i="1"/>
  <c r="P46" i="1" s="1"/>
  <c r="D42" i="19" s="1"/>
  <c r="E42" i="19" s="1"/>
  <c r="M46" i="1"/>
  <c r="N26" i="1"/>
  <c r="P26" i="1" s="1"/>
  <c r="D25" i="19" s="1"/>
  <c r="E25" i="19" s="1"/>
  <c r="M26" i="1"/>
  <c r="N41" i="1"/>
  <c r="P41" i="1" s="1"/>
  <c r="M41" i="1"/>
  <c r="M18" i="1"/>
  <c r="N18" i="1"/>
  <c r="P18" i="1" s="1"/>
  <c r="D18" i="19" s="1"/>
  <c r="E18" i="19" s="1"/>
  <c r="N17" i="1"/>
  <c r="P17" i="1" s="1"/>
  <c r="D17" i="19" s="1"/>
  <c r="E17" i="19" s="1"/>
  <c r="M17" i="1"/>
  <c r="N16" i="1"/>
  <c r="P16" i="1" s="1"/>
  <c r="D16" i="19" s="1"/>
  <c r="E16" i="19" s="1"/>
  <c r="M16" i="1"/>
  <c r="M15" i="1"/>
  <c r="N15" i="1"/>
  <c r="P15" i="1" s="1"/>
  <c r="D15" i="19" s="1"/>
  <c r="E15" i="19" s="1"/>
  <c r="M32" i="1"/>
  <c r="N32" i="1"/>
  <c r="P32" i="1" s="1"/>
  <c r="D30" i="19" s="1"/>
  <c r="E30" i="19" s="1"/>
  <c r="P37" i="1"/>
  <c r="D35" i="19" s="1"/>
  <c r="E35" i="19" s="1"/>
  <c r="M37" i="1"/>
  <c r="O14" i="1"/>
  <c r="O24" i="1"/>
  <c r="O25" i="1"/>
  <c r="O36" i="1"/>
  <c r="O35" i="1"/>
  <c r="G14" i="23"/>
  <c r="G17" i="23" s="1"/>
  <c r="O72" i="23"/>
  <c r="P67" i="23"/>
  <c r="X52" i="23"/>
  <c r="P89" i="23"/>
  <c r="X77" i="23"/>
  <c r="X60" i="23"/>
  <c r="I15" i="25"/>
  <c r="N31" i="1"/>
  <c r="I22" i="25"/>
  <c r="O13" i="1"/>
  <c r="O45" i="1"/>
  <c r="O52" i="1"/>
  <c r="O23" i="1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I17" i="25"/>
  <c r="I58" i="25"/>
  <c r="I37" i="25"/>
  <c r="I55" i="25"/>
  <c r="I24" i="25"/>
  <c r="I19" i="25"/>
  <c r="I13" i="25"/>
  <c r="I21" i="25"/>
  <c r="I23" i="25"/>
  <c r="I42" i="25"/>
  <c r="I25" i="25"/>
  <c r="I33" i="25"/>
  <c r="I45" i="25"/>
  <c r="I32" i="25"/>
  <c r="I46" i="25"/>
  <c r="I47" i="25"/>
  <c r="I14" i="25"/>
  <c r="I18" i="25"/>
  <c r="I57" i="25"/>
  <c r="I54" i="25"/>
  <c r="I48" i="25"/>
  <c r="I11" i="25"/>
  <c r="I10" i="25"/>
  <c r="J10" i="25" s="1"/>
  <c r="I49" i="25"/>
  <c r="I27" i="25"/>
  <c r="I43" i="25"/>
  <c r="I51" i="25"/>
  <c r="I50" i="25"/>
  <c r="I38" i="25"/>
  <c r="I44" i="25"/>
  <c r="I30" i="25"/>
  <c r="I12" i="25"/>
  <c r="I29" i="25"/>
  <c r="I31" i="25"/>
  <c r="I16" i="25"/>
  <c r="I26" i="25"/>
  <c r="I52" i="25"/>
  <c r="I56" i="25"/>
  <c r="I34" i="25"/>
  <c r="I20" i="25"/>
  <c r="I40" i="25"/>
  <c r="D38" i="19" l="1"/>
  <c r="E38" i="19" s="1"/>
  <c r="P42" i="1"/>
  <c r="G39" i="25"/>
  <c r="M14" i="1"/>
  <c r="N14" i="1"/>
  <c r="P14" i="1" s="1"/>
  <c r="D14" i="19" s="1"/>
  <c r="E14" i="19" s="1"/>
  <c r="M25" i="1"/>
  <c r="N25" i="1"/>
  <c r="P25" i="1" s="1"/>
  <c r="D24" i="19" s="1"/>
  <c r="E24" i="19" s="1"/>
  <c r="N24" i="1"/>
  <c r="P24" i="1" s="1"/>
  <c r="D23" i="19" s="1"/>
  <c r="E23" i="19" s="1"/>
  <c r="M24" i="1"/>
  <c r="M36" i="1"/>
  <c r="N36" i="1"/>
  <c r="P36" i="1" s="1"/>
  <c r="D34" i="19" s="1"/>
  <c r="E34" i="19" s="1"/>
  <c r="N35" i="1"/>
  <c r="P35" i="1" s="1"/>
  <c r="D33" i="19" s="1"/>
  <c r="E33" i="19" s="1"/>
  <c r="M35" i="1"/>
  <c r="G35" i="25"/>
  <c r="M31" i="1"/>
  <c r="O31" i="1"/>
  <c r="P31" i="1" s="1"/>
  <c r="D29" i="19" s="1"/>
  <c r="E29" i="19" s="1"/>
  <c r="M52" i="1"/>
  <c r="N52" i="1"/>
  <c r="N23" i="1"/>
  <c r="P23" i="1" s="1"/>
  <c r="D22" i="19" s="1"/>
  <c r="E22" i="19" s="1"/>
  <c r="M23" i="1"/>
  <c r="G36" i="25"/>
  <c r="G53" i="25"/>
  <c r="N13" i="1"/>
  <c r="P13" i="1" s="1"/>
  <c r="M13" i="1"/>
  <c r="G28" i="25" s="1"/>
  <c r="M45" i="1"/>
  <c r="G41" i="25" s="1"/>
  <c r="N45" i="1"/>
  <c r="P45" i="1" s="1"/>
  <c r="P49" i="1" s="1"/>
  <c r="C35" i="25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H4" i="25" s="1"/>
  <c r="K10" i="25"/>
  <c r="J11" i="25"/>
  <c r="H36" i="25"/>
  <c r="I36" i="25" s="1"/>
  <c r="P52" i="1" l="1"/>
  <c r="D47" i="19" s="1"/>
  <c r="E47" i="19" s="1"/>
  <c r="P20" i="1"/>
  <c r="D13" i="19"/>
  <c r="D41" i="19"/>
  <c r="E41" i="19" s="1"/>
  <c r="P28" i="1"/>
  <c r="P38" i="1"/>
  <c r="H35" i="25"/>
  <c r="I35" i="25" s="1"/>
  <c r="H28" i="25"/>
  <c r="I28" i="25" s="1"/>
  <c r="H53" i="25"/>
  <c r="I53" i="25" s="1"/>
  <c r="H39" i="25"/>
  <c r="I39" i="25" s="1"/>
  <c r="H41" i="25"/>
  <c r="I41" i="25" s="1"/>
  <c r="H5" i="25"/>
  <c r="H3" i="25"/>
  <c r="K11" i="25"/>
  <c r="J12" i="25"/>
  <c r="P53" i="1" l="1"/>
  <c r="R80" i="1" s="1"/>
  <c r="K3" i="25"/>
  <c r="J13" i="25"/>
  <c r="K12" i="25"/>
  <c r="O188" i="1" l="1"/>
  <c r="G155" i="20"/>
  <c r="H166" i="19" s="1"/>
  <c r="H168" i="19" s="1"/>
  <c r="F166" i="19"/>
  <c r="J166" i="19"/>
  <c r="J168" i="19" s="1"/>
  <c r="T18" i="19"/>
  <c r="J14" i="25"/>
  <c r="K13" i="25"/>
  <c r="F168" i="19" l="1"/>
  <c r="G168" i="19" s="1"/>
  <c r="I168" i="19" s="1"/>
  <c r="K168" i="19" s="1"/>
  <c r="G166" i="19"/>
  <c r="I166" i="19" s="1"/>
  <c r="K166" i="19" s="1"/>
  <c r="I32" i="20"/>
  <c r="J15" i="25"/>
  <c r="K14" i="25"/>
  <c r="K15" i="25" l="1"/>
  <c r="J16" i="25"/>
  <c r="K16" i="25" l="1"/>
  <c r="J17" i="25"/>
  <c r="K17" i="25" l="1"/>
  <c r="J18" i="25"/>
  <c r="K18" i="25" l="1"/>
  <c r="J19" i="25"/>
  <c r="J20" i="25" l="1"/>
  <c r="K19" i="25"/>
  <c r="J21" i="25" l="1"/>
  <c r="K20" i="25"/>
  <c r="J22" i="25" l="1"/>
  <c r="K21" i="25"/>
  <c r="K22" i="25" l="1"/>
  <c r="J23" i="25"/>
  <c r="J24" i="25" l="1"/>
  <c r="K23" i="25"/>
  <c r="K24" i="25" l="1"/>
  <c r="J25" i="25"/>
  <c r="K25" i="25" l="1"/>
  <c r="J26" i="25"/>
  <c r="J27" i="25" l="1"/>
  <c r="K26" i="25"/>
  <c r="K27" i="25" l="1"/>
  <c r="J28" i="25"/>
  <c r="J29" i="25" l="1"/>
  <c r="K28" i="25"/>
  <c r="J30" i="25" l="1"/>
  <c r="K29" i="25"/>
  <c r="J31" i="25" l="1"/>
  <c r="K30" i="25"/>
  <c r="J32" i="25" l="1"/>
  <c r="K31" i="25"/>
  <c r="J33" i="25" l="1"/>
  <c r="K32" i="25"/>
  <c r="K33" i="25" l="1"/>
  <c r="J34" i="25"/>
  <c r="K34" i="25" l="1"/>
  <c r="J35" i="25"/>
  <c r="K35" i="25" l="1"/>
  <c r="J36" i="25"/>
  <c r="J37" i="25" l="1"/>
  <c r="K36" i="25"/>
  <c r="K37" i="25" l="1"/>
  <c r="J38" i="25"/>
  <c r="K38" i="25" l="1"/>
  <c r="J39" i="25"/>
  <c r="K39" i="25" l="1"/>
  <c r="J40" i="25"/>
  <c r="K40" i="25" l="1"/>
  <c r="J41" i="25"/>
  <c r="J42" i="25" l="1"/>
  <c r="K41" i="25"/>
  <c r="J43" i="25" l="1"/>
  <c r="K42" i="25"/>
  <c r="J44" i="25" l="1"/>
  <c r="K43" i="25"/>
  <c r="K44" i="25" l="1"/>
  <c r="J45" i="25"/>
  <c r="K45" i="25" l="1"/>
  <c r="J46" i="25"/>
  <c r="J47" i="25" l="1"/>
  <c r="K46" i="25"/>
  <c r="J48" i="25" l="1"/>
  <c r="K47" i="25"/>
  <c r="J49" i="25" l="1"/>
  <c r="K48" i="25"/>
  <c r="K49" i="25" l="1"/>
  <c r="J50" i="25"/>
  <c r="J51" i="25" l="1"/>
  <c r="K50" i="25"/>
  <c r="K51" i="25" l="1"/>
  <c r="J52" i="25"/>
  <c r="K52" i="25" l="1"/>
  <c r="J53" i="25"/>
  <c r="J54" i="25" l="1"/>
  <c r="K53" i="25"/>
  <c r="K54" i="25" l="1"/>
  <c r="J55" i="25"/>
  <c r="K55" i="25" l="1"/>
  <c r="J56" i="25"/>
  <c r="K56" i="25" l="1"/>
  <c r="J57" i="25"/>
  <c r="K57" i="25" l="1"/>
  <c r="J58" i="25"/>
  <c r="K58" i="25" s="1"/>
  <c r="P18" i="19" l="1"/>
  <c r="R18" i="19"/>
  <c r="N18" i="19" l="1"/>
  <c r="V18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Quando usar a tabela NÃO DESONERADA respeitar os intervalos dos Quartis para o BDI, entre 20,34% 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Alíquota definida pelas </t>
        </r>
        <r>
          <rPr>
            <b/>
            <sz val="8"/>
            <color indexed="81"/>
            <rFont val="Calibri"/>
            <family val="2"/>
          </rPr>
          <t>leis 12.546/11, 12844/13 e 13.161/15 (CPRB – contribuição previdenciária sobre a receita bruta).</t>
        </r>
        <r>
          <rPr>
            <b/>
            <sz val="9"/>
            <color indexed="81"/>
            <rFont val="Tahoma"/>
            <family val="2"/>
          </rPr>
          <t xml:space="preserve">
Usar quando utilizar a tabela sinapi DESONERADA.
VALOR: 4,5%</t>
        </r>
      </text>
    </comment>
  </commentList>
</comments>
</file>

<file path=xl/sharedStrings.xml><?xml version="1.0" encoding="utf-8"?>
<sst xmlns="http://schemas.openxmlformats.org/spreadsheetml/2006/main" count="916" uniqueCount="462">
  <si>
    <t>PLANILHA ORÇAMENTÁRIA - PO</t>
  </si>
  <si>
    <t>ORÇAMENTO PADRÃO PARA LICITAÇÃO</t>
  </si>
  <si>
    <t>LOCALIDADE DA SINAPI: Santa Catarina</t>
  </si>
  <si>
    <t>PROPONENTE / TOMADOR: Prefeitura Municipal de Santa Cecília</t>
  </si>
  <si>
    <t>BDI:  22,47%</t>
  </si>
  <si>
    <t>ITEM</t>
  </si>
  <si>
    <t>FONTE</t>
  </si>
  <si>
    <t>CÓDIGO</t>
  </si>
  <si>
    <t>DISCRIMINAÇÃO DOS SERVIÇOS</t>
  </si>
  <si>
    <t>UNIDADE</t>
  </si>
  <si>
    <t>QUANTIDADE</t>
  </si>
  <si>
    <t>CUSTO UNITÁRIO - SEM BDI</t>
  </si>
  <si>
    <t>PREÇO UNITÁRIO - COM BDI</t>
  </si>
  <si>
    <t>PREÇO TOTAL GLOBAL - (TOTAL + BDI)</t>
  </si>
  <si>
    <t>Material (R$)</t>
  </si>
  <si>
    <t>Mão de Obra (R$)</t>
  </si>
  <si>
    <t>Total (R$)</t>
  </si>
  <si>
    <t>Total de Material (R$)</t>
  </si>
  <si>
    <t>Total de Mão de Obra (R$)</t>
  </si>
  <si>
    <t xml:space="preserve">Total Global (R$) </t>
  </si>
  <si>
    <t>TOTAL GLOBAL DO ITEM:</t>
  </si>
  <si>
    <t>SINAPI</t>
  </si>
  <si>
    <t>M</t>
  </si>
  <si>
    <t>BDI=</t>
  </si>
  <si>
    <t>TOTAL DA OBRA + BDI:</t>
  </si>
  <si>
    <t>SANTA CECÍLIA/SC</t>
  </si>
  <si>
    <t>REPRESENTANTE DO TOMADOR</t>
  </si>
  <si>
    <t>RESPONSÁVEL TÉCNICO</t>
  </si>
  <si>
    <t>ALESSANDRA APARECIDA GARCIA</t>
  </si>
  <si>
    <t>ALINE ANTUNES RODRIGUES</t>
  </si>
  <si>
    <t>PREFEITA MUNICIPAL</t>
  </si>
  <si>
    <t>ENGENHEIRA CIVIL</t>
  </si>
  <si>
    <t>MUNICIPIO DE SANTA CECÍLIA</t>
  </si>
  <si>
    <t>CREA/SC 184695-7</t>
  </si>
  <si>
    <t>CNPJ Nº 85.997.237/0001-41</t>
  </si>
  <si>
    <t>CRONOGRAMA FÍSICO-FINANCEIRO</t>
  </si>
  <si>
    <t>( X ) GLOBAL          (   ) INDIVIDUAL</t>
  </si>
  <si>
    <t>DISCRIMINAÇÃO DE SERVIÇOS</t>
  </si>
  <si>
    <t>VALOR DO SERVIÇO (R$)</t>
  </si>
  <si>
    <t>PESO (%)</t>
  </si>
  <si>
    <t>PARCELAS</t>
  </si>
  <si>
    <t>30 DIAS</t>
  </si>
  <si>
    <t>60 DIAS</t>
  </si>
  <si>
    <t>90 DIAS</t>
  </si>
  <si>
    <t>SIMPL.</t>
  </si>
  <si>
    <t>ACUM.</t>
  </si>
  <si>
    <t xml:space="preserve">EVOLUÇÃO DO PAGAMENTO DA ADMINISTRAÇÃO LOCAL </t>
  </si>
  <si>
    <t>45 DIAS</t>
  </si>
  <si>
    <t>135 DIAS</t>
  </si>
  <si>
    <t>180 DIAS</t>
  </si>
  <si>
    <t>TOTAL</t>
  </si>
  <si>
    <t>* PARA OBTER O O PERCENTUAL CORRETO DA EVOLUÇÃO DO PAGAMENTO DA ADMINISTRAÇÃO LOCAL MANTER OS VALORES INICIALMENTE ZERADOS.</t>
  </si>
  <si>
    <t>TOTAL=</t>
  </si>
  <si>
    <t>REPASSES=</t>
  </si>
  <si>
    <t>COMPOSIÇÕES DE PREÇOS UNITÁRIOS - CPU</t>
  </si>
  <si>
    <t>PREFEITURA MUNICIPAL DE SANTA CECÍLIA/SC</t>
  </si>
  <si>
    <t>RUA JOÃO GOETTEN SOBRINHO, 555, CENTRO</t>
  </si>
  <si>
    <t>COMPOSIÇÃO 01</t>
  </si>
  <si>
    <t>UNIDADE:</t>
  </si>
  <si>
    <t>MÃO DE OBRA</t>
  </si>
  <si>
    <t>Unidade</t>
  </si>
  <si>
    <t>Coeficiente</t>
  </si>
  <si>
    <t>Preço Unitário</t>
  </si>
  <si>
    <t>Custo Total</t>
  </si>
  <si>
    <t>H</t>
  </si>
  <si>
    <t>CUSTO TOTAL:</t>
  </si>
  <si>
    <t>EQUIPAMENTOS / MATERIAL / ATIVIDADES AUXILIARES / TEMPO FIXO</t>
  </si>
  <si>
    <t>Custo Unitário Total Simples:</t>
  </si>
  <si>
    <t>Custo Fator de Influência de Chuvas (FIC):</t>
  </si>
  <si>
    <t>Custo Fator de Interferência de Tráfego (FIT):</t>
  </si>
  <si>
    <t>Custo Unitário Total da Composição:</t>
  </si>
  <si>
    <t>ENGENHEIRO CIVIL</t>
  </si>
  <si>
    <t>MÉTODO DE CALCULO</t>
  </si>
  <si>
    <t>MÃO DE OBRA DE PEDREIRO E SERVENTE LIMITADA A NO MÁXIMO 90% DO COEF. DA SINAPI</t>
  </si>
  <si>
    <t>VOLUME DE ARGAMASSA TRAÇO 1:3</t>
  </si>
  <si>
    <t>ÁREA BOCA DE LOBO SINAPI (m²)=</t>
  </si>
  <si>
    <t>COEF.</t>
  </si>
  <si>
    <t>COMPRIMENTO DA PAREDE (m)=</t>
  </si>
  <si>
    <t>ÁREA BOCA DE LOBO PROJETO (m²)=</t>
  </si>
  <si>
    <t>ALTURA DA PAREDE (m)=</t>
  </si>
  <si>
    <t>Executar a Laje de Fundo, assentar as paredes, revestir as paredes internas e o fundo, colocar a grelha.</t>
  </si>
  <si>
    <t>ESPESSURA DA ARGAMASSA (m)=</t>
  </si>
  <si>
    <t>VOLUME DE ARGAMASSA=</t>
  </si>
  <si>
    <t>MATERIAIS</t>
  </si>
  <si>
    <t>ÁREA DO FUNDO DA CAIXA (m²)=</t>
  </si>
  <si>
    <t>QUANTIDADE DE BLOCOS 14X19X39 CM</t>
  </si>
  <si>
    <t>ÁREA DE PAREDE (m²)=</t>
  </si>
  <si>
    <t>VOLUME TOTAL DE ARGAMASSA=</t>
  </si>
  <si>
    <t>BLOCOS / M²=</t>
  </si>
  <si>
    <t>TOTAL DE BLOCOS=</t>
  </si>
  <si>
    <t>PESO DE AÇO CA 50 8 MM</t>
  </si>
  <si>
    <t>QUANTIDADE DE CANALETAS 14X19X19 CM</t>
  </si>
  <si>
    <t>QUANTIDADE DE BARRAS=</t>
  </si>
  <si>
    <t>PESO/M DA BARRA=</t>
  </si>
  <si>
    <t>COMP. DE PAREDE (m)=</t>
  </si>
  <si>
    <t>COMPRIMENTO DAS BARRAS (m)=</t>
  </si>
  <si>
    <t>CANALETAS / M=</t>
  </si>
  <si>
    <t>TOTAL DE CANALETAS=</t>
  </si>
  <si>
    <t>PESODE AÇO=</t>
  </si>
  <si>
    <t>VOLUME DE CONCRETO FCK 25 MPA</t>
  </si>
  <si>
    <t>ÁREA DO VAZADO BLOCO 14X19X39 CM (m²)=</t>
  </si>
  <si>
    <t>ÁREA DO VAZADO / M=</t>
  </si>
  <si>
    <t>PESO TOTAL=</t>
  </si>
  <si>
    <t>VOLUME DE CONCRETO=</t>
  </si>
  <si>
    <t>PESO DE AÇO CA 50 6.3 MM</t>
  </si>
  <si>
    <t>ÁREA DO VAZADO CANALETA 14X19X19 CM (m²)=</t>
  </si>
  <si>
    <t>ÁREA DA LAJE DE FUNDO DA CAIXA  (m²)=</t>
  </si>
  <si>
    <t>ESPESSURA DA LAJE DE FUNDO (m)=</t>
  </si>
  <si>
    <t>VOLUME TOTAL DE CONCRETO=</t>
  </si>
  <si>
    <t>ÁREA BOCA DA CAIXA SINAPI (m²)=</t>
  </si>
  <si>
    <t>PESO DE AÇO CA 50 10 MM</t>
  </si>
  <si>
    <t>ÁREA DA TAMPA DA CAIXA  (m²)=</t>
  </si>
  <si>
    <t>ESPESSURA DA TAMPA (m)=</t>
  </si>
  <si>
    <t>QUADRO DE COMPOSIÇÃO DE BENEFÍCIOS E DESPESAS INDIRETAS - BDI</t>
  </si>
  <si>
    <t>EMPREENDIMENTO: REFORMA DO TELHADO DO PRÉDIO EEB DILMA GRIMES EVARISTO</t>
  </si>
  <si>
    <t>CALCULO DE BENEFÍCIOS E DESPESAS INDIRETAS (BDI)</t>
  </si>
  <si>
    <t>Em atenção ao estabelecido pelo Acordão 2622/2013-TCU- Fica indicado a utilização dos seguintes parametros para Taxas de BDI</t>
  </si>
  <si>
    <t>VALORES DE BDI POR TIPO DE OBRA</t>
  </si>
  <si>
    <t>TIPO DE OBRA</t>
  </si>
  <si>
    <t>1º Quartil</t>
  </si>
  <si>
    <t>Médio</t>
  </si>
  <si>
    <t>3º Quartil</t>
  </si>
  <si>
    <t>Const. de Edifícios</t>
  </si>
  <si>
    <t>PARCELA DO BDI</t>
  </si>
  <si>
    <t>Administração Central</t>
  </si>
  <si>
    <t>Seguro e Garantia</t>
  </si>
  <si>
    <t>Riscos</t>
  </si>
  <si>
    <t>Despesas Financeiras</t>
  </si>
  <si>
    <t>Lucro</t>
  </si>
  <si>
    <t>Impostos: PIS, COFINS e ISSQN</t>
  </si>
  <si>
    <t>Conforme Legislação Especifica</t>
  </si>
  <si>
    <t>PARÂMETRO</t>
  </si>
  <si>
    <t>%</t>
  </si>
  <si>
    <t>VERIFICAÇÃO</t>
  </si>
  <si>
    <t>Calculo do BDI</t>
  </si>
  <si>
    <t>OK</t>
  </si>
  <si>
    <t>Valor de BDI para Tabela SINAPI NÃO DESONERADA</t>
  </si>
  <si>
    <t>Impostos: PIS e COFINS</t>
  </si>
  <si>
    <t>Impostos: ISS (Munic.)</t>
  </si>
  <si>
    <t>Impostos: CPRB</t>
  </si>
  <si>
    <t>COTAÇÕES</t>
  </si>
  <si>
    <t>ÍNDICES DE CORREÇÃO:</t>
  </si>
  <si>
    <t>ÍNDICE</t>
  </si>
  <si>
    <t>NOME DO ÍNDICE</t>
  </si>
  <si>
    <t>DESCRIÇÃO</t>
  </si>
  <si>
    <t>DATA BASE DE PREÇO</t>
  </si>
  <si>
    <t>ÍNDICE DT BASE DE PREÇO</t>
  </si>
  <si>
    <t>DT COTAÇÃO</t>
  </si>
  <si>
    <t>ÍNDICE DT COT.</t>
  </si>
  <si>
    <t>I001</t>
  </si>
  <si>
    <t>INCC</t>
  </si>
  <si>
    <t>ÍNDICE NACIONAL DE CUSTO DA CONSTRUÇÃO</t>
  </si>
  <si>
    <t>EMPRESAS FORNECEDORAS:</t>
  </si>
  <si>
    <t>EMPRESAS</t>
  </si>
  <si>
    <t>CNPJ</t>
  </si>
  <si>
    <t>NOME</t>
  </si>
  <si>
    <t>FONE</t>
  </si>
  <si>
    <t>NOME DO VENDEDOR</t>
  </si>
  <si>
    <t>E001</t>
  </si>
  <si>
    <t>E002</t>
  </si>
  <si>
    <t>E003</t>
  </si>
  <si>
    <t>COTAÇÕES:</t>
  </si>
  <si>
    <t>MEDIANA</t>
  </si>
  <si>
    <t>ÍNDICE CORREÇÃO</t>
  </si>
  <si>
    <t>MEDIANA CORRIGIDA</t>
  </si>
  <si>
    <t>COTAÇÃO</t>
  </si>
  <si>
    <t>001</t>
  </si>
  <si>
    <t>EMPRESA</t>
  </si>
  <si>
    <t>NOME DA EMPRESA</t>
  </si>
  <si>
    <t>DATA DA COTAÇÃO</t>
  </si>
  <si>
    <t>http://indiceseconomicos.secovi.com.br/indicadormensal.php?idindicador=59</t>
  </si>
  <si>
    <t>RESPONSÁVEL PELA PESQUISA</t>
  </si>
  <si>
    <t>MATHEUS JOSÉ SOARES ASSI</t>
  </si>
  <si>
    <t>CREA/SC 154903-6</t>
  </si>
  <si>
    <t>PONTOS</t>
  </si>
  <si>
    <t>ETAPA 01</t>
  </si>
  <si>
    <t>ETAPA 02</t>
  </si>
  <si>
    <t>ETAPA 03</t>
  </si>
  <si>
    <t>PERCENTUAL 1</t>
  </si>
  <si>
    <t>PERCENTUAL 2</t>
  </si>
  <si>
    <t>PERCENTUAL 3</t>
  </si>
  <si>
    <t xml:space="preserve">CLASSE </t>
  </si>
  <si>
    <t>CORTE</t>
  </si>
  <si>
    <t>DEFINIÇÃO</t>
  </si>
  <si>
    <t>PERCENTUAL OBTIDO (%)</t>
  </si>
  <si>
    <t>TOTAL (%)</t>
  </si>
  <si>
    <t>A</t>
  </si>
  <si>
    <t>20% dos itens são considerados A e correspondem a 80% do valor da demanda ou consumo</t>
  </si>
  <si>
    <t>B</t>
  </si>
  <si>
    <t>30% dos itens são considerados B e correspondem a 15% do valor da demanda ou consumo</t>
  </si>
  <si>
    <t>C</t>
  </si>
  <si>
    <t>50% dos itens são considerados C e correspondem a 5% do valor de demanda ou consumo</t>
  </si>
  <si>
    <t xml:space="preserve">CURVA ABC </t>
  </si>
  <si>
    <t>DISCRIMINAÇÃO DO ITEM</t>
  </si>
  <si>
    <t>VALOR UNITÁRIO</t>
  </si>
  <si>
    <t>VALOR TOTAL</t>
  </si>
  <si>
    <t xml:space="preserve">PERCENTUAL </t>
  </si>
  <si>
    <t>PERCENTUAL ACUMULADO</t>
  </si>
  <si>
    <t>CLASSIFICAÇÃO</t>
  </si>
  <si>
    <t>VALOR TOTAL (R$)=</t>
  </si>
  <si>
    <t>QUADRO DEMONSTRATIVO DE MOBILIZAÇÃO E DESMOBILIZAÇÃO DE EQUIPAMENTOS</t>
  </si>
  <si>
    <t>DISCRIMINAÇÃO DOS EQUIPAMENTOS</t>
  </si>
  <si>
    <t>QUANTIDADE DE EQUIPAMENTOS</t>
  </si>
  <si>
    <t>DMT (Km)</t>
  </si>
  <si>
    <t>K</t>
  </si>
  <si>
    <t>FATOR DE UTILIZAÇÃO</t>
  </si>
  <si>
    <t>VELOCIDADE MÉDIA DE TRANSPORTE (Km/h)</t>
  </si>
  <si>
    <t>CÓDIGO DO EQUIPAMENTO DE TRANSPORTE</t>
  </si>
  <si>
    <t>CUSTO HORÁRIO DO TRANSPORTE (R$/h)</t>
  </si>
  <si>
    <t xml:space="preserve"> CUSTO TOTAL DO TRANSPORTE (R$)</t>
  </si>
  <si>
    <t>EQUIPAMENTO UTILIZADO PARA O TRANSPORTE</t>
  </si>
  <si>
    <t>ESCAVADEIRA HIDRÁULICA SOBRE ESTEIRAS COM CAÇAMBA COM CAPACIDADE DE 1,56 M³ - 118 KW.</t>
  </si>
  <si>
    <t>SICRO</t>
  </si>
  <si>
    <t>CAVALO MECÂNICO COM SEMIRREBOQUE COM CAPACIDADE DE 22 T - 240 KW</t>
  </si>
  <si>
    <t>MOTONIVELADORA POTÊNCIA BÁSICA LÍQUIDA (PRIMEIRA MARCHA) 125 HP, PESO BRUTO 13032 KG, LARGURA DA LÂMINA DE 3,7 M.</t>
  </si>
  <si>
    <t>ROLO COMPACTADOR VIBRATÓRIO PÉ DE CARNEIRO PARA SOLOS, POTÊNCIA 80 HP, PESO OPERACIONAL SEM/COM LASTRO 7,4 / 8,8 T, LARGURA DE TRABALHO 1,68 M.</t>
  </si>
  <si>
    <t>PÁ CARREGADEIRA SOBRE RODAS, POTÊNCIA LÍQUIDA 128 HP, CAPACIDADE DA CAÇAMBA 1,7 A 2,8 M3, PESO OPERACIONAL 11632 KG.</t>
  </si>
  <si>
    <t>RETROESCAVADEIRA SOBRE RODAS COM CARREGADEIRA, TRAÇÃO 4X4, POTÊNCIA LÍQ. 88 HP, CAÇAMBA CARREG. CAP. MÍN. 1 M3, CAÇAMBA RETRO CAP. 0,26 M3, PESO OPERACIONAL MÍN. 6.674 KG, PROFUNDIDADE ESCAVAÇÃO MÁX. 4,37 M.</t>
  </si>
  <si>
    <t>ROLO COMPACTADOR VIBRATÓRIO DE UM CILINDRO AÇO LISO, POTÊNCIA 80 HP, PESO OPERACIONAL MÁXIMO 8,1 T, IMPACTO DINÂMICO 16,15 / 9,5 T, LARGURA DE TRABALHO 1,68 M - CHI DIURNO.</t>
  </si>
  <si>
    <t>ROLO COMPACTADOR DE PNEUS, ESTATICO, PRESSAO VARIAVEL, POTENCIA 110 HP, PESO SEM/COM LASTRO 10,8/27 T, LARGURA DE ROLAGEM 2,30 M.</t>
  </si>
  <si>
    <t>ESPARGIDOR DE ASFALTO PRESSURIZADO, TANQUE 6 M3 COM ISOLAÇÃO TÉRMICA, AQUECIDO COM 2 MAÇARICOS, COM BARRA ESPARGIDORA 3,60 M, MONTADO SOBRE CAMINHÃO TOCO, PBT 14.300 KG, POTÊNCIA 185 CV.</t>
  </si>
  <si>
    <t>CAMINHÃO TANQUE DE ASFALTO DE 6.000 L – 136 KW</t>
  </si>
  <si>
    <t>ACABADORA DE ASFALTO SOBRE ESTEIRAS, LARGURA DE PAVIMENTAÇÃO 1,90 M A 5,30 M, POTÊNCIA 105 HP CAPACIDADE 450 T/H.</t>
  </si>
  <si>
    <t>ROLO COMPACTADOR VIBRATORIO TANDEM, ACO LISO, POTENCIA 125 HP, PESO SEM/COM LASTRO 10,20/11,65 T, LARGURA DE TRABALHO 1,73 M.</t>
  </si>
  <si>
    <t>TRATOR DE PNEUS COM POTÊNCIA DE 85 CV, TRAÇÃO 4X4, COM VASSOURA MECÂNICA ACOPLADA.</t>
  </si>
  <si>
    <t>CUSTO DO CALCULO DE MOBILIZAÇÃO E DESMOBILIZAÇÃO REALIZADO DE ACORDO COM O MANUAL DE CUSTOS DE INFRAESTRUTURA DE TRANSPORTES - VOLUME 09 - MOBILIZAÇÃO E DESMOBILIZAÇÃO - 2017 - DNIT.</t>
  </si>
  <si>
    <t>CUSTO TOTAL DE MOBILIZAÇÃO DOS EQUIPAMENTOS:</t>
  </si>
  <si>
    <t>CUSTO TOTAL DE DESMOBILIZAÇÃO DOS EQUIPAMENTOS:</t>
  </si>
  <si>
    <t>23 DE MARÇO DE 2022</t>
  </si>
  <si>
    <t>OBJETO: IMPLANTAÇÃO DO SISTEMA DE PROTEÇÃO CONTRA INCÊNDIO (PPCI)</t>
  </si>
  <si>
    <t>LUMINÁRIA DE EMERGÊNCIA, COM 30 LÂMPADAS LED DE 2 W, SEM REATOR - FORNECIMENTO E INSTALAÇÃO. AF_02/2020</t>
  </si>
  <si>
    <t>m²</t>
  </si>
  <si>
    <t>EXTINTOR DE INCÊNDIO PORTÁTIL COM CARGA DE PQS DE 4 KG, CLASSE BC - FORNECIMENTO E INSTALAÇÃO. AF_10/2020_PE</t>
  </si>
  <si>
    <t>un</t>
  </si>
  <si>
    <t>ORSE</t>
  </si>
  <si>
    <t>CENTRAL DE ALARME E DETECÇÃO DE INCENDIO, CAPACIDADE: 8 LAÇOS, COM 2 LINHAS, MOD.VR-8L, VERIN OU SIMILAR</t>
  </si>
  <si>
    <t>LUMINÁRIA DE EMERGÊNCIA, TIPO BALIZAMENTO, COM AUTONOMIA DE 3H, MODELO LED - 3000 LUMENS, SEGURIMAX OU SIMILARR</t>
  </si>
  <si>
    <t>SIRENE AÚDIOVISUAL ENDEREÇAVEL, 120DB, PARA ALARME DE INCÊNDIO</t>
  </si>
  <si>
    <t>ACIONADOR MANUAL (BOTOEIRA) "APERTE AQUI", P/INSTAL. INCENDIO - ENDEREÇÁVEL</t>
  </si>
  <si>
    <t>CORRIMÃO EM AÇO INOX Ø=1 1/2", DUPLO, H=90CM</t>
  </si>
  <si>
    <t>SERVENTE DE OBRAS</t>
  </si>
  <si>
    <t>06111 / SINAPI</t>
  </si>
  <si>
    <t>10549/ORSE</t>
  </si>
  <si>
    <t>ENCARGOS COMPLEMENTARES - SERVENTE</t>
  </si>
  <si>
    <t>PLACA DE SINALIZACAO, FOTOLUMINESCENTE, 30X30 CM, EM PVC , COM LOGOTIPO "ALARME SONORO"- PLACA E1</t>
  </si>
  <si>
    <t>PLACA DE SINALIZACAO, FOTOLUMINESCENTE, 38X19 CM, EM PVC , COM LOGOTIPO "COMANDO MANUAL DE ALARME DE INCÊNDIO"- PLACA E2</t>
  </si>
  <si>
    <t>PLACA DE SINALIZACAO, FOTOLUMINESCENTE, 30X30 CM, EM PVC , COM LOGOTIPO "EXTINTOR DE INCÊNDIO"- PLACA E5</t>
  </si>
  <si>
    <t>29 DE AGOSTO DE 2023</t>
  </si>
  <si>
    <t>(53) 3035-8000</t>
  </si>
  <si>
    <t>COMEL COMÉRCIO DE MATERIAIS ELÉTRICOS E HIDRÁULICOS LTDA</t>
  </si>
  <si>
    <t>-</t>
  </si>
  <si>
    <t>04.123.471/0001-48</t>
  </si>
  <si>
    <t>13.659.513/0001-50</t>
  </si>
  <si>
    <t>ULTRA FITAS LTDA</t>
  </si>
  <si>
    <t>44.275.568/0001-90</t>
  </si>
  <si>
    <t>ELÉTRICA TAKEI COMÉRCIO LTDA</t>
  </si>
  <si>
    <t>(11) 2640-0364</t>
  </si>
  <si>
    <t>(11) 2463-5800</t>
  </si>
  <si>
    <t>PLACA DE SINALIZACAO, FOTOLUMINESCENTE, 30x15 CM, EM PVC, COM LOGOTIPO "SAÍDA"- PLACA S12</t>
  </si>
  <si>
    <t>PLACA DE SINALIZACAO DE SEGURANCA CONTRA INCENDIO, FOTOLUMINESCENTE, RETANGULAR, *20 X 40* CM, EM PVC *2* MM ANTI-CHAMAS (SIMBOLOS, CORES E PICTOGRAMAS CONFORME NBR 16820)</t>
  </si>
  <si>
    <t xml:space="preserve">	37558/SINAPI</t>
  </si>
  <si>
    <t>COEFICIENTES DE REFERÊNCIA: CUSTO UNITÁRIO DE REFERÊNCIA ORSE CÓDIGO Nº 12884</t>
  </si>
  <si>
    <t>30 DE AGOSTO DE 2023</t>
  </si>
  <si>
    <t>COTAÇÃO 01</t>
  </si>
  <si>
    <t>PLACA DE SINALIZACAO, FOTOLUMINESCENTE, 40x20 CM, EM PVC, COM LOGOTIPO "SAÍDA"- PLACA S12, INCLUSIVE FIXAÇÃO</t>
  </si>
  <si>
    <t>UN</t>
  </si>
  <si>
    <t xml:space="preserve">UN </t>
  </si>
  <si>
    <t>PLACA DE SINALIZACAO, FOTOLUMINESCENTE, 30x15 CM, EM PVC, COM LOGOTIPO "SAÍDA"- PLACA S12, INCLUSIVE FIXAÇÃO</t>
  </si>
  <si>
    <t>APLICAÇÃO DE FAIXA/FITA ADESIVA ANTIDERRAPANTE, LARGURA 50MM, EM DEGRAUS DE ESCADA, INCLUSIVE FORNECIMENTO</t>
  </si>
  <si>
    <t>SETOP-MG</t>
  </si>
  <si>
    <t>ED-50574</t>
  </si>
  <si>
    <t>m</t>
  </si>
  <si>
    <t>DATA BASE DE REFERÊNCIA TÉCNICA DA SINAPI: outubro/2023</t>
  </si>
  <si>
    <t>CONDULETE DE PVC, TIPO E, PARA ELETRODUTO DE PVC SOLDÁVEL DN 25 MM (3/4''), APARENTE - FORNECIMENTO E INSTALAÇÃO. AF_10/2022</t>
  </si>
  <si>
    <t>ENCARGOS SOCIAIS SOBRE O PREÇO DA MÃO-DE-OBRA: 115,47 % (Hora)</t>
  </si>
  <si>
    <t>ENCARGOS SOCIAIS SOBRE O PREÇO DA MÃO-DE-OBRA: 71,80 % (Mês)</t>
  </si>
  <si>
    <t>TOMADA ALTA DE EMBUTIR (1 MÓDULO), 2P+T 10 A, SEM SUPORTE E SEM PLACA - FORNECIMENTO E INSTALAÇÃO. AF_03/2023</t>
  </si>
  <si>
    <t>CABO DE COBRE FLEXÍVEL ISOLADO, 2,5 MM², ANTICHAMA 450/750 V, PARA CIRCUITOS TERMINAIS - FORNECIMENTO E INSTALAÇÃO. AF_03/2023</t>
  </si>
  <si>
    <t xml:space="preserve">COTAÇÃO </t>
  </si>
  <si>
    <t>ELETRODUTO RÍGIDO SOLDÁVEL, PVC, DN 25 MM (3/4''), APARENTE - FORNECIMENTO E INSTALAÇÃO. AF_10/2022 (SISTEMA DE ALARME)</t>
  </si>
  <si>
    <t>ELETRODUTO RÍGIDO SOLDÁVEL, PVC, DN 25 MM (3/4''), APARENTE - FORNECIMENTO E INSTALAÇÃO. AF_10/2022 (SISTEMA DE ILUMINAÇÃO)</t>
  </si>
  <si>
    <t>PLACA FOTOLUMINESCENTE PARA SINALIZAÇÃO DE
EMERGÊNCIA, TIPO "S12", DIMENSÃO (380X190)MM, INCLUSIVE FIXAÇÃO</t>
  </si>
  <si>
    <t>ED-50205</t>
  </si>
  <si>
    <t>GRADE DE VENTILAÇÃO PERMANENTE COM AREA &gt;490 CM² - FORNECIMENTO E INSTALAÇÃO</t>
  </si>
  <si>
    <t>PLACA DE SINALIZACAO, FOTOLUMINESCENTE, 38X19 CM, EM PVC, COM SETA INDICATIVA DE SENTIDO (ESQUERDA OU DIREITA) DE SAÍDA DE EMERGÊNCIA- PLACA S2</t>
  </si>
  <si>
    <t>CABO DE COBRE FLEXÍVEL ISOLADO, 1,5 MM², ANTICHAMA 450/750 V, PARA CIRCUITOS TERMINAIS - FORNECIMENTO E INSTALAÇÃO. AF_03/2023</t>
  </si>
  <si>
    <t>DISJUNTOR BIPOLAR TIPO DIN, CORRENTE NOMINAL DE 16A - FORNECIMENTO E INSTALAÇÃO. AF_10/2020</t>
  </si>
  <si>
    <t xml:space="preserve">un </t>
  </si>
  <si>
    <t>PLACA DE SINALIZACAO, LED, FACE ÚNICA, COM LOGOTIPO "SAÍDA"- PLACA S12</t>
  </si>
  <si>
    <t>EMPREENDIMENTO:  CENTRO DE EDUCAÇÃO INFANTIL LILIAN REJIANNE RODRIGUES, ESCOLA DE EDUCAÇÃO BÁSICA MUNICIPAL CANCIANILA ARBEGAUS, ESCOLA DE EDUCAÇÃO BÁSICA DILMA GRIMES EVARISTO E GRUPO ESCOLAR JOSÉ RIBEIRO THOMAZ</t>
  </si>
  <si>
    <t xml:space="preserve">m </t>
  </si>
  <si>
    <t>ESCAVAÇÃO MANUAL DE VALA COM PROFUNDIDADE MENOR OU IGUAL A 1,30 M. AF_02/2021</t>
  </si>
  <si>
    <t>m³</t>
  </si>
  <si>
    <t xml:space="preserve">DEMOLIÇÃO DE PISO DE CONCRETO SIMPLES, DE FORMA MANUAL, SEM REAPROVEITAMENTO. AF_09/2023 </t>
  </si>
  <si>
    <t>CAIXA DE INCÊNDIO 60X90X17CM - FORNECIMENTO E INSTALAÇÃO. AF_10/2020</t>
  </si>
  <si>
    <t>CONJUNTO DE MANGUEIRA PARA COMBATE A INCÊNDIO EM FIBRA DE POLIESTER PURA, COM 1.1/2", REVESTIDA INTERNAMENTE, COMPRIMENTO DE 15M - FORNECIMENTO E INSTALAÇÃO. AF_10/2020</t>
  </si>
  <si>
    <t>ESGUICHO JATO REGULAVEL DE 2 1/2", PARA COMBATE A INCENDIO - REV. 01</t>
  </si>
  <si>
    <t>REGISTRO OU VÁLVULA GLOBO ANGULAR EM LATÃO, PARA HIDRANTES EM INSTALAÇÃO PREDIAL DE INCÊNDIO, 45 GRAUS, 2 1/2" - FORNECIMENTO E INSTALAÇÃO. AF_08/2021</t>
  </si>
  <si>
    <t>FORNECIMENTO E INSTALAÇÃO DE REDUÇÃO FIXA TIPO STORZ PARA ENGATE RÁPIDO - 2 1/2" X 1 1/2" (INCENDIO)</t>
  </si>
  <si>
    <t>CHAVE DUPLA STORZ 2.1/2 E 1.1/2 PARA MANGUEIRA DE INCÊNDIO EM LATÃO</t>
  </si>
  <si>
    <t>TUBO DE AÇO GALVANIZADO COM COSTURA, CLASSE
MÉDIA, DN 65 (2 1/2"), CONEXÃO ROSQUEADA, INSTALADO
EM REDE DE ALIMENTAÇÃO PARA HIDRANTE -
FORNECIMENTO E INSTALAÇÃO. AF_10/2020</t>
  </si>
  <si>
    <t>JOELHO 90 GRAUS, EM FERRO GALVANIZADO, DN 65 (2 1/2"), CONEXÃO ROSQUEADA, INSTALADO EM REDE DE ALIMENTAÇÃO PARA HIDRANTE - FORNECIMENTO E
INSTALAÇÃO. AF_10/2020</t>
  </si>
  <si>
    <t>JOELHO 45 GRAUS, EM FERRO GALVANIZADO, DN 65 (2 1/2"), CONEXÃO ROSQUEADA, INSTALADO EM REDE DE ALIMENTAÇÃO PARA HIDRANTE - FORNECIMENTO E
INSTALAÇÃO. AF_10/2020</t>
  </si>
  <si>
    <t>TÊ, EM FERRO GALVANIZADO, CONEXÃO ROSQUEADA, DN
65 (2 1/2"), INSTALADO EM REDE DE ALIMENTAÇÃO PARA HIDRANTE - FORNECIMENTO E INSTALAÇÃO. AF_10/2020</t>
  </si>
  <si>
    <t>TAMPÃO EM LATÃO COM CORRENTE PARA VÁLVULA DE HIDRANTE, D = 2 1/2"</t>
  </si>
  <si>
    <t>LUVA, EM FERRO GALVANIZADO, DN 65 (2 1/2"), CONEXÃO ROSQUEADA, INSTALADO EM REDE DE ALIMENTAÇÃO PARA HIDRANTE - FORNECIMENTO E INSTALAÇÃO.
AF_10/2020</t>
  </si>
  <si>
    <t>BOMBA CENTRÍFUGA, TRIFÁSICA, 3 CV OU 2,96 HP, HM 34 A 40 M, Q 8,6 A 14,8 M3/H - FORNECIMENTO E INSTALAÇÃO. AF_12/2020</t>
  </si>
  <si>
    <t>MOTOBOMBA MARCA SCHNEIDER OU SIMILAR, MODELO SH55 BPI-21, 2 1/2", MOTOR A COMBUSTÃO - GASOLINA , 5,5CV</t>
  </si>
  <si>
    <t xml:space="preserve">REGISTRO DE GAVETA BRUTO, LATÃO, ROSCÁVEL, 2 1/2" - FORNECIMENTO E INSTALAÇÃO. AF_08/2021 </t>
  </si>
  <si>
    <t>ADAPTADOR COM FLANGES LIVRES, PVC, SOLDÁVEL LONGO, DN 75 MM X 2 1/2 , INSTALADO EM RESERVAÇÃO DE ÁGUA DE EDIFICAÇÃO QUE POSSUA RESERVATÓRIO DE FIBRA/FIBROCIMENTO FORNECIMENTO E INSTALAÇÃO. AF_06/2016</t>
  </si>
  <si>
    <t>FORNECIMENTO E MONTAGEM DE QUADRO DE COMANDO PARTIDA DIRETA 5 CV 220V EM CHAPA DE FERRO, 50X40X20CM, CONTENDO DISJUNTORES, RELÉ, CONTATORES, CHAVE SELETORA, BOTÃO PULSO, SINALEIROS E BORNES (COMPLETO)</t>
  </si>
  <si>
    <t xml:space="preserve">VÁLVULA DE RETENÇÃO HORIZONTAL, DE BRONZE, ROSCÁVEL, 2 1/2" - FORNECIMENTO E INSTALAÇÃO. AF_08/2021 </t>
  </si>
  <si>
    <t xml:space="preserve">VÁLVULA DE RETENÇÃO HORIZONTAL, DE BRONZE, ROSCÁVEL, 3/4" - FORNECIMENTO E INSTALAÇÃO.
AF_08/2021 </t>
  </si>
  <si>
    <t xml:space="preserve">REGISTRO DE GAVETA BRUTO, LATÃO, ROSCÁVEL, 3/4" - FORNECIMENTO E INSTALAÇÃO. AF_08/2021 </t>
  </si>
  <si>
    <t>MANÔMETRO 0 A 200 PSI (0 A 14 KGF/CM2), D = 50MM - FORNECIMENTO E INSTALAÇÃO. AF_10/2020</t>
  </si>
  <si>
    <t>FORNECIMENTO E INSTALAÇÃO DE PRESSOSTATO 0 A 10 KGF/CM2</t>
  </si>
  <si>
    <t>CABO DE COBRE FLEXÍVEL ISOLADO, 6 MM², ANTI-CHAMA 450/750 V, PARA CIRCUITOS TERMINAIS - FORNECIMENTO
E INSTALAÇÃO. AF_03/2023</t>
  </si>
  <si>
    <t>DISJUNTOR TRIPOLAR TIPO NEMA, CORRENTE NOMINAL
DE 10 ATÉ 50A - FORNECIMENTO E INSTALAÇÃO.
AF_10/2020</t>
  </si>
  <si>
    <t>BARRA ANTIPÂNICO SIMPLES SEM CHAVE PARA UMA PORTA REF. MH2585 OU SIMILAR</t>
  </si>
  <si>
    <t>PORTA DE ABRIR COM MOLA HIDRÁULICA, EM VIDRO TEMPERADO, 2 FOLHAS DE 90X210 CM, ESPESSURA DD 10MM, INCLUSIVE ACESSÓRIOS. AF_01/2021</t>
  </si>
  <si>
    <t>FECHADURA MAÇANETA EXTERNA COM CHAVE, COR CINZA, PARA PORTA COM BARRA ANTIPÂNICO SIMPLES, DKS OU SIMILAR</t>
  </si>
  <si>
    <t>REATERRO MANUAL DE VALAS, COM COMPACTADOR DE
SOLOS DE PERCUSSÃO. AF_08/2023</t>
  </si>
  <si>
    <t>EXECUÇÃO DE PASSEIO (CALÇADA) OU PISO DE CONCRETO COM CONCRETO MOLDADO IN LOCO, FEITO EM OBRA, ACABAMENTO CONVENCIONAL, NÃO ARMADO.
AF_08/2022</t>
  </si>
  <si>
    <t>LUMINÁRIA DE EMERGÊNCIA, TIPO BALIZAMENTO, COM AUTONOMIA DE 3H, MODELO LED - 3000 LUMENS, SEGURIMAX OU SIMILAR</t>
  </si>
  <si>
    <t>PLACA FOTOLUMINESCENTE PARA SINALIZAÇÃO DE EMERGÊNCIA, TIPO "S12", DIMENSÃO (380X190)MM, INCLUSIVE FIXAÇÃO</t>
  </si>
  <si>
    <t>1.0 ESCOLA DE EDUCAÇÃO BÁSICA MUNICIPAL CANCIANILA ARBEGAUS</t>
  </si>
  <si>
    <t>1.1.2</t>
  </si>
  <si>
    <t>1.1.3</t>
  </si>
  <si>
    <t>1.1.4</t>
  </si>
  <si>
    <t>1.1.5</t>
  </si>
  <si>
    <t>1.1.6</t>
  </si>
  <si>
    <t>1.1.7</t>
  </si>
  <si>
    <t>2.1.1</t>
  </si>
  <si>
    <t>2.1.2</t>
  </si>
  <si>
    <t>2.1.3</t>
  </si>
  <si>
    <t>2.1.4</t>
  </si>
  <si>
    <t>2.1.5</t>
  </si>
  <si>
    <t>3.1.1</t>
  </si>
  <si>
    <t>3.1.2</t>
  </si>
  <si>
    <t>1.1  SISTEMA DE ILUMINAÇÃO DE EMERGÊNCIA</t>
  </si>
  <si>
    <t>1.1.8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</si>
  <si>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</si>
  <si>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</si>
  <si>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</si>
  <si>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</si>
  <si>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</si>
  <si>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</si>
  <si>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</si>
  <si>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</si>
  <si>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</si>
  <si>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</si>
  <si>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</si>
  <si>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</si>
  <si>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</si>
  <si>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1.5.1</t>
  </si>
  <si>
    <t>1.5.2</t>
  </si>
  <si>
    <t>1.6.1</t>
  </si>
  <si>
    <t>2.0 CENTRO DE EDUCAÇÃO INFANTIL LILIAN REJIANE RODRIGUES</t>
  </si>
  <si>
    <t>2.1 SISTEMA DE ILUMINAÇÃO DE EMERGÊNCIA</t>
  </si>
  <si>
    <t>2.1.6</t>
  </si>
  <si>
    <t>2.2.1</t>
  </si>
  <si>
    <t>2.3.1</t>
  </si>
  <si>
    <t>2.3.2</t>
  </si>
  <si>
    <t>2.4.1</t>
  </si>
  <si>
    <t>3.0 ESCOLA DE EDUCAÇÃO BÁSICA DILMA GRIMES EVARISTO</t>
  </si>
  <si>
    <t>3.1 SERVIÇOS PRELIMINARES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</si>
  <si>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</si>
  <si>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</si>
  <si>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</si>
  <si>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</si>
  <si>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</si>
  <si>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</si>
  <si>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</si>
  <si>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</si>
  <si>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</si>
  <si>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3.3.3</t>
  </si>
  <si>
    <t>3.3.4</t>
  </si>
  <si>
    <t>3.3.5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</si>
  <si>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</si>
  <si>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</si>
  <si>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</si>
  <si>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</si>
  <si>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</si>
  <si>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</si>
  <si>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</si>
  <si>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</si>
  <si>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</si>
  <si>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</si>
  <si>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</si>
  <si>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</si>
  <si>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</si>
  <si>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</si>
  <si>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</si>
  <si>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</si>
  <si>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</si>
  <si>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</si>
  <si>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</si>
  <si>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3.4.20</t>
  </si>
  <si>
    <t>3.4.21</t>
  </si>
  <si>
    <t>3.4.22</t>
  </si>
  <si>
    <t>3.4.23</t>
  </si>
  <si>
    <t>3.4.24</t>
  </si>
  <si>
    <t>3.4.25</t>
  </si>
  <si>
    <t>3.5.1</t>
  </si>
  <si>
    <t>3.5.2</t>
  </si>
  <si>
    <t>3.5.3</t>
  </si>
  <si>
    <t>3.5.4</t>
  </si>
  <si>
    <t>3.5.5</t>
  </si>
  <si>
    <t>3.6.1</t>
  </si>
  <si>
    <t>3.7.1</t>
  </si>
  <si>
    <t>3.7.2</t>
  </si>
  <si>
    <t>3.7.3</t>
  </si>
  <si>
    <t>3.7.4</t>
  </si>
  <si>
    <t>3.8.1</t>
  </si>
  <si>
    <t>3.9.1</t>
  </si>
  <si>
    <t>3.9.2</t>
  </si>
  <si>
    <t>4.0 GRUPO ESCOLAR JOSÉ RIBEIRO THOMAZ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</si>
  <si>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</si>
  <si>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</si>
  <si>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</si>
  <si>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</si>
  <si>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</si>
  <si>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</si>
  <si>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</si>
  <si>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</si>
  <si>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4.3.1</t>
  </si>
  <si>
    <t>4.3.2</t>
  </si>
  <si>
    <t>4.3.3</t>
  </si>
  <si>
    <t>4.3.4</t>
  </si>
  <si>
    <t>4.4.1</t>
  </si>
  <si>
    <t>4.5.1</t>
  </si>
  <si>
    <t>1.2 SISTEMA DE ALARME DE INCÊNDIO</t>
  </si>
  <si>
    <t>1.3 SINALIZAÇÃO DE EMERGÊNCIA E SINALIZAÇÃO DE EQUIPAMENTOS</t>
  </si>
  <si>
    <t>1.4 SISTEMA DE PROTEÇÃO POR EXTINTOR</t>
  </si>
  <si>
    <t>1.5 SISTEMAS DE SAÍDA DE EMERGÊNCIA</t>
  </si>
  <si>
    <t>1.6 INSTALAÇÃO DE GÁS</t>
  </si>
  <si>
    <t>2.2 SISTEMA DE PROTEÇÃO POR EXTINTOR</t>
  </si>
  <si>
    <t>2.3 SINALIZAÇÃO DE EMERGÊNCIA E SINALIZAÇÃO DE EQUIPAMENTOS</t>
  </si>
  <si>
    <t>2.4 INSTALAÇÃO DE GÁS</t>
  </si>
  <si>
    <t>3.2 SISTEMA DE ILUMINAÇÃO DE EMERGÊNCIA</t>
  </si>
  <si>
    <t>3.3 SISTEMA DE ALARME DE INCÊNDIO</t>
  </si>
  <si>
    <t>3.4 SISTEMA HIDRAÚLICO PREVENTIVO - SHP</t>
  </si>
  <si>
    <t>3.5 SINALIZAÇÃO DE EMERGÊNCIA E SINALIZAÇÃO DE EQUIPAMENTOS</t>
  </si>
  <si>
    <t>3.6 SISTEMA DE PROTEÇÃO POR EXTINTOR</t>
  </si>
  <si>
    <t>3.7 SISTEMAS DE SAÍDA DE EMERGÊNCIA</t>
  </si>
  <si>
    <t>3.8 INSTALAÇÃO DE GÁS</t>
  </si>
  <si>
    <t>3.9 SERVIÇOS COMPLEMENTARES</t>
  </si>
  <si>
    <t>4.1 SISTEMA DE ILUMINAÇÃO DE EMERGÊNCIA</t>
  </si>
  <si>
    <t>4.2 SISTEMA DE PROTEÇÃO POR EXTINTOR</t>
  </si>
  <si>
    <t>4.3 SINALIZAÇÃO DE EMERGÊNCIA E SINALIZAÇÃO DE EQUIPAMENTOS</t>
  </si>
  <si>
    <t>4.4 SISTEMAS DE SAÍDA DE EMERGÊNCIA</t>
  </si>
  <si>
    <t>4.5 INSTALAÇÃO DE GÁS</t>
  </si>
  <si>
    <t>5.4</t>
  </si>
  <si>
    <t>ED-23034</t>
  </si>
  <si>
    <t>PORTA METÁLICA, TIPO DE ABRIR, COM DUAS (2) FOLHAS, EM CHAPA GALVANIZADA LAMBRIL, MODELO QUADRADO, INCLUSIVE PINTURA ANTICORROSIVA A BASE DE ÓXIDO DE FERRO (ZARCÃO), UMA (1) DEMÃO, FORNECIMENTO E ASSENTAMENTO, EXCLUSIVE FECHADURA E DOBRADIÇA</t>
  </si>
  <si>
    <t>5.5</t>
  </si>
  <si>
    <t xml:space="preserve">                                                                </t>
  </si>
  <si>
    <t>ENDEREÇO:</t>
  </si>
  <si>
    <t>14 DE DEZEMBRO DE 2023</t>
  </si>
  <si>
    <t>3.4.26</t>
  </si>
  <si>
    <t>BOTOEIRA LIGA-DESLIGA PARA BOMBA DE INCÊNDIO MODELO BLD-1, MARCA VERIN OU SIMILAR</t>
  </si>
  <si>
    <t>ELETRODUTO RÍGIDO SOLDÁVEL, PVC, DN 25 MM (3/4''), APARENTE - FORNECIMENTO E INSTALAÇÃO. AF_10/2022 (SISTEMA HIDRÁULICO)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</si>
</sst>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&quot;* #,##0.00_);_(&quot;R$&quot;* \(#,##0.00\);_(&quot;R$&quot;* &quot;-&quot;??_);_(@_)"/>
    <numFmt numFmtId="168" formatCode="_(* #,##0.000_);_(* \(#,##0.000\);_(* &quot;-&quot;???_);_(@_)"/>
    <numFmt numFmtId="169" formatCode="#,##0.00&quot; &quot;;&quot; (&quot;#,##0.00&quot;)&quot;;&quot; -&quot;#&quot; &quot;;@&quot; &quot;"/>
    <numFmt numFmtId="170" formatCode="#,##0.00&quot; &quot;;&quot;-&quot;#,##0.00&quot; &quot;;&quot; -&quot;#&quot; &quot;;@&quot; &quot;"/>
    <numFmt numFmtId="171" formatCode="[$R$-416]&quot; &quot;#,##0.00;[Red]&quot;-&quot;[$R$-416]&quot; &quot;#,##0.00"/>
    <numFmt numFmtId="172" formatCode="#\,##0."/>
    <numFmt numFmtId="173" formatCode="\$#."/>
    <numFmt numFmtId="174" formatCode="#.00"/>
    <numFmt numFmtId="175" formatCode="0.00_)"/>
    <numFmt numFmtId="176" formatCode="%#.00"/>
    <numFmt numFmtId="177" formatCode="#\,##0.00"/>
    <numFmt numFmtId="178" formatCode="#,"/>
    <numFmt numFmtId="179" formatCode="_(* #,##0.00_);_(* \(#,##0.00\);_(* \-??_);_(@_)"/>
    <numFmt numFmtId="180" formatCode="0.000%"/>
    <numFmt numFmtId="181" formatCode="&quot;R$&quot;\ #,##0.00"/>
    <numFmt numFmtId="182" formatCode="0.000"/>
    <numFmt numFmtId="183" formatCode="0.0000"/>
    <numFmt numFmtId="184" formatCode="0.00000"/>
    <numFmt numFmtId="185" formatCode="0.000000"/>
    <numFmt numFmtId="186" formatCode="#,##0.0000"/>
    <numFmt numFmtId="187" formatCode="0.0000%"/>
    <numFmt numFmtId="188" formatCode="&quot;R$&quot;\ #,##0.0000"/>
    <numFmt numFmtId="189" formatCode="0.00000%"/>
  </numFmts>
  <fonts count="8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b/>
      <i/>
      <sz val="8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sz val="10"/>
      <color rgb="FFFF0000"/>
      <name val="Arial"/>
      <family val="2"/>
    </font>
    <font>
      <sz val="10"/>
      <color rgb="FFFF0000"/>
      <name val="Cambria"/>
      <family val="1"/>
      <scheme val="major"/>
    </font>
    <font>
      <b/>
      <sz val="9"/>
      <name val="Cambria"/>
      <family val="1"/>
      <scheme val="major"/>
    </font>
    <font>
      <sz val="8"/>
      <color rgb="FFFF0000"/>
      <name val="Cambria"/>
      <family val="1"/>
      <scheme val="maj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color rgb="FFFF0000"/>
      <name val="Arial"/>
      <family val="2"/>
    </font>
    <font>
      <b/>
      <i/>
      <sz val="10"/>
      <color rgb="FFFF0000"/>
      <name val="Cambria"/>
      <family val="1"/>
      <scheme val="major"/>
    </font>
    <font>
      <b/>
      <sz val="9"/>
      <color rgb="FFFF0000"/>
      <name val="Arial"/>
      <family val="2"/>
    </font>
    <font>
      <b/>
      <sz val="12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1"/>
      <color rgb="FF00B050"/>
      <name val="Cambria"/>
      <family val="1"/>
      <scheme val="major"/>
    </font>
    <font>
      <sz val="8"/>
      <name val="Arial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E18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948">
    <xf numFmtId="0" fontId="0" fillId="0" borderId="0"/>
    <xf numFmtId="0" fontId="22" fillId="0" borderId="0"/>
    <xf numFmtId="0" fontId="51" fillId="0" borderId="0" applyNumberFormat="0" applyBorder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1" fillId="0" borderId="0" applyNumberFormat="0" applyBorder="0" applyProtection="0"/>
    <xf numFmtId="0" fontId="9" fillId="4" borderId="0" applyNumberFormat="0" applyBorder="0" applyAlignment="0" applyProtection="0"/>
    <xf numFmtId="0" fontId="31" fillId="16" borderId="1" applyNumberFormat="0" applyAlignment="0" applyProtection="0"/>
    <xf numFmtId="0" fontId="10" fillId="17" borderId="2" applyNumberFormat="0" applyAlignment="0" applyProtection="0"/>
    <xf numFmtId="0" fontId="32" fillId="0" borderId="3" applyNumberFormat="0" applyFill="0" applyAlignment="0" applyProtection="0"/>
    <xf numFmtId="172" fontId="23" fillId="0" borderId="0">
      <protection locked="0"/>
    </xf>
    <xf numFmtId="0" fontId="2" fillId="18" borderId="4" applyFill="0" applyBorder="0" applyAlignment="0" applyProtection="0">
      <alignment vertical="center"/>
      <protection locked="0"/>
    </xf>
    <xf numFmtId="173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2" fillId="7" borderId="1" applyNumberFormat="0" applyAlignment="0" applyProtection="0"/>
    <xf numFmtId="169" fontId="51" fillId="0" borderId="0" applyBorder="0" applyProtection="0"/>
    <xf numFmtId="169" fontId="51" fillId="0" borderId="0" applyBorder="0" applyProtection="0"/>
    <xf numFmtId="0" fontId="52" fillId="0" borderId="0" applyNumberFormat="0" applyBorder="0" applyProtection="0"/>
    <xf numFmtId="0" fontId="51" fillId="0" borderId="0" applyNumberFormat="0" applyBorder="0" applyProtection="0"/>
    <xf numFmtId="0" fontId="52" fillId="0" borderId="0" applyNumberFormat="0" applyBorder="0" applyProtection="0"/>
    <xf numFmtId="0" fontId="7" fillId="0" borderId="0"/>
    <xf numFmtId="170" fontId="52" fillId="0" borderId="0" applyBorder="0" applyProtection="0"/>
    <xf numFmtId="174" fontId="23" fillId="0" borderId="0">
      <protection locked="0"/>
    </xf>
    <xf numFmtId="174" fontId="23" fillId="0" borderId="0">
      <protection locked="0"/>
    </xf>
    <xf numFmtId="38" fontId="5" fillId="23" borderId="0" applyNumberFormat="0" applyBorder="0" applyAlignment="0" applyProtection="0"/>
    <xf numFmtId="0" fontId="53" fillId="0" borderId="0" applyNumberFormat="0" applyBorder="0" applyProtection="0">
      <alignment horizontal="center"/>
    </xf>
    <xf numFmtId="0" fontId="23" fillId="0" borderId="0">
      <protection locked="0"/>
    </xf>
    <xf numFmtId="0" fontId="23" fillId="0" borderId="0">
      <protection locked="0"/>
    </xf>
    <xf numFmtId="0" fontId="53" fillId="0" borderId="0" applyNumberFormat="0" applyBorder="0" applyProtection="0">
      <alignment horizontal="center" textRotation="90"/>
    </xf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24" fillId="0" borderId="0"/>
    <xf numFmtId="10" fontId="5" fillId="24" borderId="5" applyNumberFormat="0" applyBorder="0" applyAlignment="0" applyProtection="0"/>
    <xf numFmtId="0" fontId="1" fillId="0" borderId="0">
      <alignment horizontal="centerContinuous" vertical="justify"/>
    </xf>
    <xf numFmtId="0" fontId="1" fillId="0" borderId="0">
      <alignment horizontal="centerContinuous" vertical="justify"/>
    </xf>
    <xf numFmtId="0" fontId="1" fillId="0" borderId="0">
      <alignment horizontal="centerContinuous" vertical="justify"/>
    </xf>
    <xf numFmtId="0" fontId="1" fillId="0" borderId="0">
      <alignment horizontal="centerContinuous" vertical="justify"/>
    </xf>
    <xf numFmtId="0" fontId="1" fillId="0" borderId="0">
      <alignment horizontal="centerContinuous" vertical="justify"/>
    </xf>
    <xf numFmtId="0" fontId="25" fillId="0" borderId="0" applyAlignment="0">
      <alignment horizontal="center"/>
    </xf>
    <xf numFmtId="167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3" fillId="25" borderId="0" applyNumberFormat="0" applyBorder="0" applyAlignment="0" applyProtection="0"/>
    <xf numFmtId="17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1" fillId="0" borderId="0"/>
    <xf numFmtId="0" fontId="55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horizontal="left" vertical="center" indent="12"/>
    </xf>
    <xf numFmtId="0" fontId="5" fillId="0" borderId="4" applyBorder="0">
      <alignment horizontal="left" vertical="center" wrapText="1" indent="2"/>
      <protection locked="0"/>
    </xf>
    <xf numFmtId="0" fontId="5" fillId="0" borderId="4" applyBorder="0">
      <alignment horizontal="left" vertical="center" wrapText="1" indent="3"/>
      <protection locked="0"/>
    </xf>
    <xf numFmtId="0" fontId="1" fillId="26" borderId="6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23" fillId="0" borderId="0">
      <protection locked="0"/>
    </xf>
    <xf numFmtId="177" fontId="23" fillId="0" borderId="0">
      <protection locked="0"/>
    </xf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6" fillId="0" borderId="0" applyNumberFormat="0" applyBorder="0" applyProtection="0"/>
    <xf numFmtId="171" fontId="56" fillId="0" borderId="0" applyBorder="0" applyProtection="0"/>
    <xf numFmtId="0" fontId="14" fillId="16" borderId="7" applyNumberFormat="0" applyAlignment="0" applyProtection="0"/>
    <xf numFmtId="38" fontId="20" fillId="0" borderId="0" applyFont="0" applyFill="0" applyBorder="0" applyAlignment="0" applyProtection="0"/>
    <xf numFmtId="178" fontId="28" fillId="0" borderId="0"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51" fillId="0" borderId="0" applyBorder="0" applyProtection="0"/>
    <xf numFmtId="164" fontId="21" fillId="0" borderId="0" applyFont="0" applyFill="0" applyBorder="0" applyAlignment="0" applyProtection="0"/>
    <xf numFmtId="0" fontId="20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" fillId="0" borderId="0" applyFill="0" applyBorder="0" applyAlignment="0" applyProtection="0"/>
    <xf numFmtId="166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1" fillId="0" borderId="0" applyFont="0" applyFill="0" applyBorder="0" applyAlignment="0" applyProtection="0"/>
  </cellStyleXfs>
  <cellXfs count="503">
    <xf numFmtId="0" fontId="0" fillId="0" borderId="0" xfId="0"/>
    <xf numFmtId="0" fontId="1" fillId="0" borderId="0" xfId="0" applyFont="1"/>
    <xf numFmtId="0" fontId="3" fillId="0" borderId="0" xfId="0" applyFont="1"/>
    <xf numFmtId="0" fontId="1" fillId="27" borderId="0" xfId="0" applyFont="1" applyFill="1"/>
    <xf numFmtId="0" fontId="1" fillId="27" borderId="0" xfId="0" applyFont="1" applyFill="1" applyAlignment="1">
      <alignment horizontal="center" vertical="center"/>
    </xf>
    <xf numFmtId="0" fontId="0" fillId="0" borderId="5" xfId="0" applyBorder="1"/>
    <xf numFmtId="0" fontId="1" fillId="28" borderId="5" xfId="0" applyFont="1" applyFill="1" applyBorder="1"/>
    <xf numFmtId="17" fontId="1" fillId="27" borderId="0" xfId="0" applyNumberFormat="1" applyFont="1" applyFill="1" applyAlignment="1">
      <alignment horizontal="left" vertical="center"/>
    </xf>
    <xf numFmtId="0" fontId="0" fillId="29" borderId="0" xfId="0" applyFill="1"/>
    <xf numFmtId="0" fontId="0" fillId="30" borderId="11" xfId="0" applyFill="1" applyBorder="1"/>
    <xf numFmtId="0" fontId="0" fillId="30" borderId="12" xfId="0" applyFill="1" applyBorder="1"/>
    <xf numFmtId="0" fontId="0" fillId="30" borderId="13" xfId="0" applyFill="1" applyBorder="1"/>
    <xf numFmtId="0" fontId="58" fillId="29" borderId="14" xfId="0" applyFont="1" applyFill="1" applyBorder="1" applyAlignment="1">
      <alignment horizontal="center" vertical="center"/>
    </xf>
    <xf numFmtId="0" fontId="0" fillId="29" borderId="15" xfId="0" applyFill="1" applyBorder="1"/>
    <xf numFmtId="0" fontId="0" fillId="29" borderId="16" xfId="0" applyFill="1" applyBorder="1"/>
    <xf numFmtId="0" fontId="58" fillId="29" borderId="15" xfId="0" applyFont="1" applyFill="1" applyBorder="1" applyAlignment="1">
      <alignment horizontal="center" vertical="center"/>
    </xf>
    <xf numFmtId="0" fontId="59" fillId="29" borderId="15" xfId="0" applyFont="1" applyFill="1" applyBorder="1" applyAlignment="1">
      <alignment horizontal="center" vertical="center"/>
    </xf>
    <xf numFmtId="0" fontId="60" fillId="29" borderId="15" xfId="0" applyFont="1" applyFill="1" applyBorder="1" applyAlignment="1">
      <alignment horizontal="center" vertical="center"/>
    </xf>
    <xf numFmtId="0" fontId="0" fillId="29" borderId="17" xfId="0" applyFill="1" applyBorder="1"/>
    <xf numFmtId="0" fontId="0" fillId="29" borderId="18" xfId="0" applyFill="1" applyBorder="1"/>
    <xf numFmtId="0" fontId="0" fillId="29" borderId="19" xfId="0" applyFill="1" applyBorder="1"/>
    <xf numFmtId="0" fontId="3" fillId="29" borderId="0" xfId="0" applyFont="1" applyFill="1"/>
    <xf numFmtId="0" fontId="3" fillId="29" borderId="0" xfId="0" applyFont="1" applyFill="1" applyAlignment="1" applyProtection="1">
      <alignment horizontal="center" vertical="center"/>
      <protection locked="0"/>
    </xf>
    <xf numFmtId="0" fontId="1" fillId="28" borderId="0" xfId="0" applyFont="1" applyFill="1"/>
    <xf numFmtId="0" fontId="61" fillId="29" borderId="16" xfId="0" applyFont="1" applyFill="1" applyBorder="1" applyAlignment="1">
      <alignment horizontal="center" vertical="center"/>
    </xf>
    <xf numFmtId="0" fontId="1" fillId="29" borderId="0" xfId="0" applyFont="1" applyFill="1"/>
    <xf numFmtId="0" fontId="1" fillId="29" borderId="0" xfId="0" applyFont="1" applyFill="1" applyAlignment="1">
      <alignment vertical="center"/>
    </xf>
    <xf numFmtId="0" fontId="1" fillId="29" borderId="5" xfId="0" applyFont="1" applyFill="1" applyBorder="1"/>
    <xf numFmtId="0" fontId="61" fillId="29" borderId="0" xfId="0" applyFont="1" applyFill="1" applyAlignment="1">
      <alignment horizontal="center" vertical="center"/>
    </xf>
    <xf numFmtId="0" fontId="62" fillId="29" borderId="0" xfId="0" applyFont="1" applyFill="1" applyAlignment="1">
      <alignment horizontal="center" vertical="center" wrapText="1"/>
    </xf>
    <xf numFmtId="0" fontId="63" fillId="29" borderId="0" xfId="0" applyFont="1" applyFill="1" applyAlignment="1">
      <alignment vertical="center" wrapText="1"/>
    </xf>
    <xf numFmtId="0" fontId="64" fillId="29" borderId="0" xfId="0" applyFont="1" applyFill="1" applyAlignment="1">
      <alignment horizontal="center" vertical="center" wrapText="1"/>
    </xf>
    <xf numFmtId="0" fontId="64" fillId="29" borderId="0" xfId="0" applyFont="1" applyFill="1" applyAlignment="1">
      <alignment horizontal="left" vertical="center" wrapText="1"/>
    </xf>
    <xf numFmtId="0" fontId="65" fillId="29" borderId="0" xfId="0" applyFont="1" applyFill="1" applyAlignment="1">
      <alignment horizontal="center" vertical="center" wrapText="1"/>
    </xf>
    <xf numFmtId="0" fontId="66" fillId="29" borderId="0" xfId="0" applyFont="1" applyFill="1" applyAlignment="1">
      <alignment vertical="center"/>
    </xf>
    <xf numFmtId="0" fontId="2" fillId="29" borderId="0" xfId="0" applyFont="1" applyFill="1" applyAlignment="1">
      <alignment vertical="center"/>
    </xf>
    <xf numFmtId="0" fontId="0" fillId="31" borderId="0" xfId="0" applyFill="1"/>
    <xf numFmtId="0" fontId="6" fillId="29" borderId="0" xfId="0" applyFont="1" applyFill="1" applyAlignment="1">
      <alignment horizontal="left" vertical="center"/>
    </xf>
    <xf numFmtId="0" fontId="5" fillId="29" borderId="0" xfId="0" applyFont="1" applyFill="1" applyAlignment="1">
      <alignment horizontal="left" vertical="center"/>
    </xf>
    <xf numFmtId="0" fontId="5" fillId="29" borderId="0" xfId="0" applyFont="1" applyFill="1" applyAlignment="1">
      <alignment horizontal="center" vertical="center"/>
    </xf>
    <xf numFmtId="0" fontId="6" fillId="29" borderId="0" xfId="0" applyFont="1" applyFill="1" applyAlignment="1">
      <alignment horizontal="center" vertical="center"/>
    </xf>
    <xf numFmtId="0" fontId="5" fillId="31" borderId="0" xfId="0" applyFont="1" applyFill="1" applyAlignment="1">
      <alignment horizontal="center" vertical="center"/>
    </xf>
    <xf numFmtId="0" fontId="5" fillId="31" borderId="0" xfId="0" applyFont="1" applyFill="1" applyAlignment="1">
      <alignment horizontal="left" vertical="center"/>
    </xf>
    <xf numFmtId="0" fontId="64" fillId="29" borderId="0" xfId="0" applyFont="1" applyFill="1" applyAlignment="1">
      <alignment vertical="center" wrapText="1"/>
    </xf>
    <xf numFmtId="0" fontId="0" fillId="29" borderId="0" xfId="0" applyFill="1" applyAlignment="1">
      <alignment vertical="center"/>
    </xf>
    <xf numFmtId="49" fontId="5" fillId="31" borderId="0" xfId="0" applyNumberFormat="1" applyFont="1" applyFill="1" applyAlignment="1">
      <alignment horizontal="center" vertical="center"/>
    </xf>
    <xf numFmtId="181" fontId="5" fillId="31" borderId="0" xfId="0" applyNumberFormat="1" applyFont="1" applyFill="1" applyAlignment="1">
      <alignment horizontal="left" vertical="center"/>
    </xf>
    <xf numFmtId="0" fontId="61" fillId="29" borderId="0" xfId="0" applyFont="1" applyFill="1"/>
    <xf numFmtId="0" fontId="58" fillId="29" borderId="0" xfId="0" applyFont="1" applyFill="1" applyAlignment="1">
      <alignment horizontal="center" vertical="center"/>
    </xf>
    <xf numFmtId="10" fontId="61" fillId="29" borderId="0" xfId="1827" applyNumberFormat="1" applyFont="1" applyFill="1" applyBorder="1" applyAlignment="1">
      <alignment horizontal="center"/>
    </xf>
    <xf numFmtId="0" fontId="58" fillId="29" borderId="19" xfId="0" applyFont="1" applyFill="1" applyBorder="1" applyAlignment="1">
      <alignment horizontal="center" vertical="center"/>
    </xf>
    <xf numFmtId="0" fontId="58" fillId="29" borderId="16" xfId="0" applyFont="1" applyFill="1" applyBorder="1" applyAlignment="1">
      <alignment horizontal="center" vertical="center"/>
    </xf>
    <xf numFmtId="0" fontId="67" fillId="29" borderId="16" xfId="0" applyFont="1" applyFill="1" applyBorder="1" applyAlignment="1">
      <alignment horizontal="center" vertical="center"/>
    </xf>
    <xf numFmtId="0" fontId="58" fillId="29" borderId="17" xfId="0" applyFont="1" applyFill="1" applyBorder="1" applyAlignment="1">
      <alignment horizontal="center" vertical="center"/>
    </xf>
    <xf numFmtId="10" fontId="61" fillId="29" borderId="18" xfId="1827" applyNumberFormat="1" applyFont="1" applyFill="1" applyBorder="1" applyAlignment="1">
      <alignment horizontal="center"/>
    </xf>
    <xf numFmtId="0" fontId="68" fillId="29" borderId="18" xfId="0" applyFont="1" applyFill="1" applyBorder="1"/>
    <xf numFmtId="0" fontId="2" fillId="29" borderId="20" xfId="0" applyFont="1" applyFill="1" applyBorder="1" applyAlignment="1">
      <alignment vertical="center"/>
    </xf>
    <xf numFmtId="0" fontId="2" fillId="29" borderId="21" xfId="0" applyFont="1" applyFill="1" applyBorder="1" applyAlignment="1">
      <alignment vertical="center"/>
    </xf>
    <xf numFmtId="0" fontId="2" fillId="29" borderId="16" xfId="0" applyFont="1" applyFill="1" applyBorder="1" applyAlignment="1">
      <alignment vertical="center"/>
    </xf>
    <xf numFmtId="0" fontId="2" fillId="29" borderId="18" xfId="0" applyFont="1" applyFill="1" applyBorder="1" applyAlignment="1">
      <alignment vertical="center"/>
    </xf>
    <xf numFmtId="0" fontId="2" fillId="29" borderId="19" xfId="0" applyFont="1" applyFill="1" applyBorder="1" applyAlignment="1">
      <alignment vertical="center"/>
    </xf>
    <xf numFmtId="0" fontId="58" fillId="31" borderId="15" xfId="0" applyFont="1" applyFill="1" applyBorder="1" applyAlignment="1">
      <alignment horizontal="center" vertical="center"/>
    </xf>
    <xf numFmtId="10" fontId="61" fillId="31" borderId="0" xfId="1827" applyNumberFormat="1" applyFont="1" applyFill="1" applyBorder="1" applyAlignment="1">
      <alignment horizontal="center" vertical="center"/>
    </xf>
    <xf numFmtId="10" fontId="61" fillId="31" borderId="0" xfId="1827" applyNumberFormat="1" applyFont="1" applyFill="1" applyBorder="1" applyAlignment="1">
      <alignment horizontal="center"/>
    </xf>
    <xf numFmtId="0" fontId="69" fillId="29" borderId="0" xfId="0" applyFont="1" applyFill="1" applyAlignment="1">
      <alignment horizontal="center" vertical="center" wrapText="1"/>
    </xf>
    <xf numFmtId="0" fontId="68" fillId="29" borderId="0" xfId="0" applyFont="1" applyFill="1"/>
    <xf numFmtId="0" fontId="65" fillId="29" borderId="0" xfId="0" applyFont="1" applyFill="1" applyAlignment="1">
      <alignment vertical="center" wrapText="1"/>
    </xf>
    <xf numFmtId="0" fontId="65" fillId="29" borderId="18" xfId="0" applyFont="1" applyFill="1" applyBorder="1" applyAlignment="1">
      <alignment horizontal="center" vertical="center" wrapText="1"/>
    </xf>
    <xf numFmtId="0" fontId="65" fillId="29" borderId="18" xfId="0" applyFont="1" applyFill="1" applyBorder="1" applyAlignment="1">
      <alignment vertical="center" wrapText="1"/>
    </xf>
    <xf numFmtId="0" fontId="68" fillId="29" borderId="18" xfId="0" applyFont="1" applyFill="1" applyBorder="1" applyAlignment="1">
      <alignment vertical="center"/>
    </xf>
    <xf numFmtId="0" fontId="0" fillId="29" borderId="20" xfId="0" applyFill="1" applyBorder="1" applyAlignment="1">
      <alignment vertical="center"/>
    </xf>
    <xf numFmtId="0" fontId="70" fillId="29" borderId="20" xfId="0" applyFont="1" applyFill="1" applyBorder="1" applyAlignment="1">
      <alignment horizontal="center" vertical="center" wrapText="1"/>
    </xf>
    <xf numFmtId="0" fontId="1" fillId="29" borderId="18" xfId="0" applyFont="1" applyFill="1" applyBorder="1" applyAlignment="1">
      <alignment vertical="center"/>
    </xf>
    <xf numFmtId="0" fontId="68" fillId="29" borderId="0" xfId="0" applyFont="1" applyFill="1" applyAlignment="1">
      <alignment vertical="center"/>
    </xf>
    <xf numFmtId="0" fontId="68" fillId="31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" fillId="29" borderId="0" xfId="0" applyFont="1" applyFill="1" applyAlignment="1">
      <alignment horizontal="center"/>
    </xf>
    <xf numFmtId="0" fontId="5" fillId="29" borderId="18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vertical="center"/>
    </xf>
    <xf numFmtId="0" fontId="5" fillId="31" borderId="0" xfId="0" applyFont="1" applyFill="1" applyAlignment="1">
      <alignment horizontal="left" vertical="center" wrapText="1"/>
    </xf>
    <xf numFmtId="181" fontId="5" fillId="31" borderId="0" xfId="0" applyNumberFormat="1" applyFont="1" applyFill="1" applyAlignment="1">
      <alignment horizontal="center" vertical="center"/>
    </xf>
    <xf numFmtId="181" fontId="5" fillId="29" borderId="0" xfId="0" applyNumberFormat="1" applyFont="1" applyFill="1" applyAlignment="1">
      <alignment horizontal="center" vertical="center"/>
    </xf>
    <xf numFmtId="8" fontId="5" fillId="31" borderId="0" xfId="0" applyNumberFormat="1" applyFont="1" applyFill="1" applyAlignment="1">
      <alignment horizontal="center" vertical="center"/>
    </xf>
    <xf numFmtId="0" fontId="43" fillId="29" borderId="20" xfId="0" applyFont="1" applyFill="1" applyBorder="1" applyAlignment="1">
      <alignment horizontal="left" vertical="center"/>
    </xf>
    <xf numFmtId="0" fontId="2" fillId="29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8" fontId="1" fillId="29" borderId="0" xfId="0" applyNumberFormat="1" applyFont="1" applyFill="1" applyAlignment="1">
      <alignment horizontal="left" vertical="center"/>
    </xf>
    <xf numFmtId="0" fontId="44" fillId="27" borderId="0" xfId="0" applyFont="1" applyFill="1" applyAlignment="1">
      <alignment vertical="center"/>
    </xf>
    <xf numFmtId="0" fontId="44" fillId="27" borderId="23" xfId="0" applyFont="1" applyFill="1" applyBorder="1" applyAlignment="1">
      <alignment vertical="center"/>
    </xf>
    <xf numFmtId="0" fontId="2" fillId="29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29" borderId="0" xfId="0" applyFont="1" applyFill="1" applyAlignment="1">
      <alignment horizontal="right" vertical="center"/>
    </xf>
    <xf numFmtId="167" fontId="2" fillId="29" borderId="0" xfId="63" applyFont="1" applyFill="1" applyBorder="1" applyAlignment="1">
      <alignment horizontal="right" vertical="center"/>
    </xf>
    <xf numFmtId="10" fontId="2" fillId="29" borderId="0" xfId="0" applyNumberFormat="1" applyFont="1" applyFill="1" applyAlignment="1">
      <alignment horizontal="center" vertical="center"/>
    </xf>
    <xf numFmtId="10" fontId="46" fillId="29" borderId="0" xfId="1827" applyNumberFormat="1" applyFont="1" applyFill="1" applyBorder="1" applyAlignment="1">
      <alignment horizontal="center" vertical="center"/>
    </xf>
    <xf numFmtId="10" fontId="2" fillId="29" borderId="0" xfId="1827" applyNumberFormat="1" applyFont="1" applyFill="1" applyBorder="1" applyAlignment="1" applyProtection="1">
      <alignment horizontal="center" vertical="center"/>
    </xf>
    <xf numFmtId="0" fontId="2" fillId="31" borderId="24" xfId="0" applyFont="1" applyFill="1" applyBorder="1" applyAlignment="1">
      <alignment horizontal="center" vertical="center"/>
    </xf>
    <xf numFmtId="0" fontId="2" fillId="31" borderId="24" xfId="0" applyFont="1" applyFill="1" applyBorder="1" applyAlignment="1">
      <alignment horizontal="right" vertical="center"/>
    </xf>
    <xf numFmtId="167" fontId="2" fillId="31" borderId="24" xfId="63" applyFont="1" applyFill="1" applyBorder="1" applyAlignment="1">
      <alignment horizontal="right" vertical="center"/>
    </xf>
    <xf numFmtId="181" fontId="3" fillId="31" borderId="24" xfId="63" applyNumberFormat="1" applyFont="1" applyFill="1" applyBorder="1" applyAlignment="1">
      <alignment horizontal="center" vertical="center"/>
    </xf>
    <xf numFmtId="181" fontId="4" fillId="31" borderId="24" xfId="1827" applyNumberFormat="1" applyFont="1" applyFill="1" applyBorder="1" applyAlignment="1" applyProtection="1">
      <alignment horizontal="center" vertical="center"/>
    </xf>
    <xf numFmtId="0" fontId="2" fillId="31" borderId="23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right" vertical="center"/>
    </xf>
    <xf numFmtId="181" fontId="2" fillId="31" borderId="23" xfId="63" applyNumberFormat="1" applyFont="1" applyFill="1" applyBorder="1" applyAlignment="1">
      <alignment horizontal="center" vertical="center"/>
    </xf>
    <xf numFmtId="0" fontId="3" fillId="29" borderId="0" xfId="0" applyFont="1" applyFill="1" applyAlignment="1">
      <alignment vertical="center"/>
    </xf>
    <xf numFmtId="0" fontId="39" fillId="29" borderId="0" xfId="0" applyFont="1" applyFill="1" applyAlignment="1">
      <alignment horizontal="center" vertical="center"/>
    </xf>
    <xf numFmtId="0" fontId="3" fillId="29" borderId="0" xfId="0" applyFont="1" applyFill="1" applyAlignment="1">
      <alignment horizontal="center" vertical="center"/>
    </xf>
    <xf numFmtId="0" fontId="1" fillId="29" borderId="0" xfId="0" applyFont="1" applyFill="1" applyAlignment="1">
      <alignment horizontal="center"/>
    </xf>
    <xf numFmtId="0" fontId="1" fillId="29" borderId="18" xfId="0" applyFont="1" applyFill="1" applyBorder="1" applyAlignment="1">
      <alignment horizontal="center"/>
    </xf>
    <xf numFmtId="168" fontId="3" fillId="29" borderId="0" xfId="0" applyNumberFormat="1" applyFont="1" applyFill="1" applyAlignment="1">
      <alignment vertical="center"/>
    </xf>
    <xf numFmtId="168" fontId="1" fillId="29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70" fillId="29" borderId="0" xfId="0" applyFont="1" applyFill="1" applyAlignment="1">
      <alignment vertical="center" wrapText="1"/>
    </xf>
    <xf numFmtId="0" fontId="70" fillId="29" borderId="0" xfId="0" applyFont="1" applyFill="1" applyAlignment="1">
      <alignment horizontal="center" vertical="center" wrapText="1"/>
    </xf>
    <xf numFmtId="0" fontId="0" fillId="29" borderId="18" xfId="0" applyFill="1" applyBorder="1" applyAlignment="1">
      <alignment vertical="center"/>
    </xf>
    <xf numFmtId="0" fontId="64" fillId="29" borderId="0" xfId="0" applyFont="1" applyFill="1" applyAlignment="1">
      <alignment vertical="center"/>
    </xf>
    <xf numFmtId="0" fontId="65" fillId="29" borderId="0" xfId="0" applyFont="1" applyFill="1" applyAlignment="1">
      <alignment vertical="center"/>
    </xf>
    <xf numFmtId="0" fontId="1" fillId="29" borderId="23" xfId="0" applyFont="1" applyFill="1" applyBorder="1" applyAlignment="1">
      <alignment vertical="center"/>
    </xf>
    <xf numFmtId="0" fontId="1" fillId="29" borderId="20" xfId="0" applyFont="1" applyFill="1" applyBorder="1" applyAlignment="1">
      <alignment vertical="center"/>
    </xf>
    <xf numFmtId="0" fontId="60" fillId="29" borderId="0" xfId="0" applyFont="1" applyFill="1" applyAlignment="1">
      <alignment vertical="center"/>
    </xf>
    <xf numFmtId="0" fontId="60" fillId="29" borderId="18" xfId="0" applyFont="1" applyFill="1" applyBorder="1" applyAlignment="1">
      <alignment vertical="center"/>
    </xf>
    <xf numFmtId="0" fontId="1" fillId="29" borderId="0" xfId="0" applyFont="1" applyFill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9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29" borderId="18" xfId="0" applyFill="1" applyBorder="1" applyAlignment="1">
      <alignment horizontal="center" vertical="center"/>
    </xf>
    <xf numFmtId="0" fontId="1" fillId="29" borderId="18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29" borderId="0" xfId="0" applyFont="1" applyFill="1" applyAlignment="1">
      <alignment horizontal="center" vertical="center" wrapText="1"/>
    </xf>
    <xf numFmtId="0" fontId="1" fillId="29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29" borderId="0" xfId="0" applyFont="1" applyFill="1" applyAlignment="1">
      <alignment horizontal="center" vertical="center"/>
    </xf>
    <xf numFmtId="0" fontId="2" fillId="30" borderId="25" xfId="0" applyFont="1" applyFill="1" applyBorder="1" applyAlignment="1">
      <alignment horizontal="center" vertical="center"/>
    </xf>
    <xf numFmtId="9" fontId="2" fillId="29" borderId="25" xfId="1827" applyFont="1" applyFill="1" applyBorder="1" applyAlignment="1">
      <alignment horizontal="center" vertical="center"/>
    </xf>
    <xf numFmtId="180" fontId="47" fillId="29" borderId="26" xfId="0" applyNumberFormat="1" applyFont="1" applyFill="1" applyBorder="1" applyAlignment="1">
      <alignment horizontal="center" vertical="center"/>
    </xf>
    <xf numFmtId="0" fontId="57" fillId="29" borderId="27" xfId="0" applyFont="1" applyFill="1" applyBorder="1"/>
    <xf numFmtId="0" fontId="57" fillId="29" borderId="20" xfId="0" applyFont="1" applyFill="1" applyBorder="1"/>
    <xf numFmtId="0" fontId="0" fillId="29" borderId="20" xfId="0" applyFill="1" applyBorder="1"/>
    <xf numFmtId="0" fontId="0" fillId="29" borderId="21" xfId="0" applyFill="1" applyBorder="1"/>
    <xf numFmtId="0" fontId="4" fillId="29" borderId="0" xfId="0" applyFont="1" applyFill="1" applyAlignment="1">
      <alignment horizontal="center" vertical="center"/>
    </xf>
    <xf numFmtId="0" fontId="2" fillId="29" borderId="28" xfId="0" quotePrefix="1" applyFont="1" applyFill="1" applyBorder="1" applyAlignment="1">
      <alignment horizontal="center" vertical="center"/>
    </xf>
    <xf numFmtId="10" fontId="1" fillId="29" borderId="25" xfId="0" applyNumberFormat="1" applyFont="1" applyFill="1" applyBorder="1" applyAlignment="1">
      <alignment horizontal="center" vertical="center"/>
    </xf>
    <xf numFmtId="10" fontId="2" fillId="29" borderId="25" xfId="1827" applyNumberFormat="1" applyFont="1" applyFill="1" applyBorder="1" applyAlignment="1">
      <alignment horizontal="center" vertical="center"/>
    </xf>
    <xf numFmtId="0" fontId="2" fillId="30" borderId="28" xfId="0" applyFont="1" applyFill="1" applyBorder="1" applyAlignment="1">
      <alignment horizontal="center" vertical="center"/>
    </xf>
    <xf numFmtId="0" fontId="72" fillId="29" borderId="28" xfId="0" applyFont="1" applyFill="1" applyBorder="1" applyAlignment="1">
      <alignment horizontal="center" vertical="center"/>
    </xf>
    <xf numFmtId="0" fontId="2" fillId="29" borderId="28" xfId="0" applyFont="1" applyFill="1" applyBorder="1" applyAlignment="1">
      <alignment horizontal="center" vertical="center"/>
    </xf>
    <xf numFmtId="0" fontId="4" fillId="29" borderId="29" xfId="0" applyFont="1" applyFill="1" applyBorder="1" applyAlignment="1">
      <alignment horizontal="center" vertical="center"/>
    </xf>
    <xf numFmtId="0" fontId="4" fillId="29" borderId="30" xfId="0" applyFont="1" applyFill="1" applyBorder="1" applyAlignment="1">
      <alignment horizontal="center" vertical="center" wrapText="1"/>
    </xf>
    <xf numFmtId="0" fontId="4" fillId="29" borderId="31" xfId="0" applyFont="1" applyFill="1" applyBorder="1" applyAlignment="1">
      <alignment horizontal="center" vertical="center" wrapText="1"/>
    </xf>
    <xf numFmtId="0" fontId="4" fillId="29" borderId="20" xfId="0" applyFont="1" applyFill="1" applyBorder="1" applyAlignment="1">
      <alignment horizontal="center" vertical="center"/>
    </xf>
    <xf numFmtId="0" fontId="4" fillId="29" borderId="20" xfId="0" applyFont="1" applyFill="1" applyBorder="1" applyAlignment="1">
      <alignment horizontal="center" vertical="center" wrapText="1"/>
    </xf>
    <xf numFmtId="0" fontId="4" fillId="29" borderId="0" xfId="0" applyFont="1" applyFill="1" applyAlignment="1">
      <alignment horizontal="center" vertical="center" wrapText="1"/>
    </xf>
    <xf numFmtId="181" fontId="3" fillId="29" borderId="20" xfId="0" applyNumberFormat="1" applyFont="1" applyFill="1" applyBorder="1" applyAlignment="1">
      <alignment horizontal="center" vertical="center" wrapText="1"/>
    </xf>
    <xf numFmtId="10" fontId="3" fillId="29" borderId="0" xfId="1827" applyNumberFormat="1" applyFont="1" applyFill="1" applyAlignment="1">
      <alignment vertical="center"/>
    </xf>
    <xf numFmtId="185" fontId="0" fillId="29" borderId="0" xfId="0" applyNumberFormat="1" applyFill="1"/>
    <xf numFmtId="180" fontId="3" fillId="30" borderId="24" xfId="0" applyNumberFormat="1" applyFont="1" applyFill="1" applyBorder="1" applyAlignment="1">
      <alignment horizontal="center" vertical="center"/>
    </xf>
    <xf numFmtId="0" fontId="48" fillId="29" borderId="0" xfId="0" applyFont="1" applyFill="1" applyAlignment="1">
      <alignment horizontal="left" vertical="center"/>
    </xf>
    <xf numFmtId="0" fontId="48" fillId="29" borderId="0" xfId="0" quotePrefix="1" applyFont="1" applyFill="1" applyAlignment="1">
      <alignment horizontal="left" vertical="center"/>
    </xf>
    <xf numFmtId="0" fontId="48" fillId="29" borderId="18" xfId="0" applyFont="1" applyFill="1" applyBorder="1" applyAlignment="1">
      <alignment horizontal="left" vertical="center"/>
    </xf>
    <xf numFmtId="180" fontId="46" fillId="31" borderId="23" xfId="1827" applyNumberFormat="1" applyFont="1" applyFill="1" applyBorder="1" applyAlignment="1">
      <alignment horizontal="center" vertical="center"/>
    </xf>
    <xf numFmtId="180" fontId="2" fillId="31" borderId="23" xfId="1827" applyNumberFormat="1" applyFont="1" applyFill="1" applyBorder="1" applyAlignment="1" applyProtection="1">
      <alignment horizontal="center" vertical="center"/>
    </xf>
    <xf numFmtId="0" fontId="2" fillId="29" borderId="18" xfId="0" applyFont="1" applyFill="1" applyBorder="1" applyAlignment="1">
      <alignment horizontal="left" vertical="center"/>
    </xf>
    <xf numFmtId="0" fontId="73" fillId="29" borderId="0" xfId="0" applyFont="1" applyFill="1" applyAlignment="1">
      <alignment vertical="center"/>
    </xf>
    <xf numFmtId="0" fontId="68" fillId="29" borderId="16" xfId="0" applyFont="1" applyFill="1" applyBorder="1"/>
    <xf numFmtId="0" fontId="74" fillId="29" borderId="15" xfId="0" applyFont="1" applyFill="1" applyBorder="1"/>
    <xf numFmtId="0" fontId="74" fillId="29" borderId="0" xfId="0" applyFont="1" applyFill="1"/>
    <xf numFmtId="0" fontId="1" fillId="28" borderId="5" xfId="0" applyFont="1" applyFill="1" applyBorder="1" applyAlignment="1">
      <alignment horizontal="center" vertical="center"/>
    </xf>
    <xf numFmtId="0" fontId="1" fillId="29" borderId="33" xfId="0" applyFont="1" applyFill="1" applyBorder="1" applyAlignment="1">
      <alignment horizontal="center" vertical="center"/>
    </xf>
    <xf numFmtId="0" fontId="1" fillId="29" borderId="23" xfId="0" applyFont="1" applyFill="1" applyBorder="1" applyAlignment="1">
      <alignment horizontal="center" vertical="center"/>
    </xf>
    <xf numFmtId="0" fontId="1" fillId="29" borderId="34" xfId="0" applyFont="1" applyFill="1" applyBorder="1" applyAlignment="1">
      <alignment horizontal="center" vertical="center"/>
    </xf>
    <xf numFmtId="187" fontId="3" fillId="30" borderId="24" xfId="0" applyNumberFormat="1" applyFont="1" applyFill="1" applyBorder="1" applyAlignment="1">
      <alignment horizontal="center" vertical="center"/>
    </xf>
    <xf numFmtId="189" fontId="3" fillId="30" borderId="24" xfId="0" applyNumberFormat="1" applyFont="1" applyFill="1" applyBorder="1" applyAlignment="1">
      <alignment horizontal="center" vertical="center"/>
    </xf>
    <xf numFmtId="189" fontId="3" fillId="30" borderId="4" xfId="0" applyNumberFormat="1" applyFont="1" applyFill="1" applyBorder="1" applyAlignment="1">
      <alignment horizontal="center" vertical="center"/>
    </xf>
    <xf numFmtId="189" fontId="3" fillId="30" borderId="35" xfId="0" applyNumberFormat="1" applyFont="1" applyFill="1" applyBorder="1" applyAlignment="1">
      <alignment horizontal="center" vertical="center"/>
    </xf>
    <xf numFmtId="0" fontId="1" fillId="29" borderId="0" xfId="0" applyFont="1" applyFill="1" applyAlignment="1">
      <alignment horizontal="left" vertical="center"/>
    </xf>
    <xf numFmtId="0" fontId="66" fillId="29" borderId="18" xfId="0" applyFont="1" applyFill="1" applyBorder="1" applyAlignment="1">
      <alignment vertical="center"/>
    </xf>
    <xf numFmtId="0" fontId="43" fillId="29" borderId="0" xfId="0" applyFont="1" applyFill="1" applyAlignment="1">
      <alignment horizontal="left" vertical="center"/>
    </xf>
    <xf numFmtId="0" fontId="70" fillId="29" borderId="0" xfId="0" applyFont="1" applyFill="1" applyAlignment="1">
      <alignment horizontal="center" vertical="top" wrapText="1"/>
    </xf>
    <xf numFmtId="0" fontId="1" fillId="29" borderId="18" xfId="0" applyFont="1" applyFill="1" applyBorder="1"/>
    <xf numFmtId="0" fontId="2" fillId="30" borderId="26" xfId="0" applyFont="1" applyFill="1" applyBorder="1" applyAlignment="1">
      <alignment horizontal="center" vertical="center"/>
    </xf>
    <xf numFmtId="14" fontId="5" fillId="31" borderId="0" xfId="0" applyNumberFormat="1" applyFont="1" applyFill="1" applyAlignment="1">
      <alignment horizontal="center" vertical="center"/>
    </xf>
    <xf numFmtId="2" fontId="5" fillId="31" borderId="0" xfId="1827" applyNumberFormat="1" applyFont="1" applyFill="1" applyAlignment="1">
      <alignment horizontal="center" vertical="center"/>
    </xf>
    <xf numFmtId="2" fontId="5" fillId="31" borderId="0" xfId="0" applyNumberFormat="1" applyFont="1" applyFill="1" applyAlignment="1">
      <alignment horizontal="center" vertical="center"/>
    </xf>
    <xf numFmtId="0" fontId="75" fillId="29" borderId="0" xfId="52" applyFont="1" applyFill="1" applyAlignment="1">
      <alignment vertical="center"/>
    </xf>
    <xf numFmtId="0" fontId="76" fillId="29" borderId="0" xfId="0" applyFont="1" applyFill="1" applyAlignment="1">
      <alignment vertical="center"/>
    </xf>
    <xf numFmtId="0" fontId="63" fillId="32" borderId="18" xfId="0" applyFont="1" applyFill="1" applyBorder="1" applyAlignment="1">
      <alignment horizontal="center" vertical="center" wrapText="1"/>
    </xf>
    <xf numFmtId="186" fontId="64" fillId="29" borderId="0" xfId="0" applyNumberFormat="1" applyFont="1" applyFill="1" applyAlignment="1">
      <alignment horizontal="center" vertical="center" wrapText="1"/>
    </xf>
    <xf numFmtId="188" fontId="64" fillId="29" borderId="0" xfId="0" applyNumberFormat="1" applyFont="1" applyFill="1" applyAlignment="1">
      <alignment horizontal="center" vertical="center" wrapText="1"/>
    </xf>
    <xf numFmtId="0" fontId="63" fillId="29" borderId="0" xfId="0" applyFont="1" applyFill="1" applyAlignment="1">
      <alignment horizontal="center" vertical="center" wrapText="1"/>
    </xf>
    <xf numFmtId="188" fontId="63" fillId="29" borderId="0" xfId="0" applyNumberFormat="1" applyFont="1" applyFill="1" applyAlignment="1">
      <alignment horizontal="center" vertical="center" wrapText="1"/>
    </xf>
    <xf numFmtId="188" fontId="63" fillId="31" borderId="24" xfId="0" applyNumberFormat="1" applyFont="1" applyFill="1" applyBorder="1" applyAlignment="1">
      <alignment horizontal="center" vertical="center" wrapText="1"/>
    </xf>
    <xf numFmtId="188" fontId="63" fillId="31" borderId="36" xfId="0" applyNumberFormat="1" applyFont="1" applyFill="1" applyBorder="1" applyAlignment="1">
      <alignment horizontal="center" vertical="center" wrapText="1"/>
    </xf>
    <xf numFmtId="181" fontId="63" fillId="31" borderId="24" xfId="0" applyNumberFormat="1" applyFont="1" applyFill="1" applyBorder="1" applyAlignment="1">
      <alignment horizontal="center" vertical="center" wrapText="1"/>
    </xf>
    <xf numFmtId="0" fontId="1" fillId="29" borderId="0" xfId="0" applyFont="1" applyFill="1" applyAlignment="1">
      <alignment horizontal="center" vertical="center"/>
    </xf>
    <xf numFmtId="2" fontId="1" fillId="29" borderId="0" xfId="0" applyNumberFormat="1" applyFont="1" applyFill="1" applyAlignment="1">
      <alignment horizontal="center" vertical="center"/>
    </xf>
    <xf numFmtId="182" fontId="1" fillId="29" borderId="0" xfId="0" applyNumberFormat="1" applyFont="1" applyFill="1" applyAlignment="1">
      <alignment horizontal="center" vertical="center"/>
    </xf>
    <xf numFmtId="2" fontId="2" fillId="29" borderId="0" xfId="0" applyNumberFormat="1" applyFont="1" applyFill="1" applyAlignment="1">
      <alignment horizontal="center" vertical="center"/>
    </xf>
    <xf numFmtId="0" fontId="2" fillId="29" borderId="18" xfId="0" applyFont="1" applyFill="1" applyBorder="1" applyAlignment="1">
      <alignment horizontal="right" vertical="center" wrapText="1"/>
    </xf>
    <xf numFmtId="4" fontId="2" fillId="29" borderId="18" xfId="0" applyNumberFormat="1" applyFont="1" applyFill="1" applyBorder="1" applyAlignment="1">
      <alignment horizontal="center" vertical="center"/>
    </xf>
    <xf numFmtId="0" fontId="2" fillId="29" borderId="18" xfId="0" applyFont="1" applyFill="1" applyBorder="1" applyAlignment="1">
      <alignment vertical="center" wrapText="1"/>
    </xf>
    <xf numFmtId="0" fontId="2" fillId="29" borderId="18" xfId="0" applyFont="1" applyFill="1" applyBorder="1" applyAlignment="1">
      <alignment horizontal="center" vertical="center" wrapText="1"/>
    </xf>
    <xf numFmtId="181" fontId="2" fillId="29" borderId="18" xfId="0" applyNumberFormat="1" applyFont="1" applyFill="1" applyBorder="1" applyAlignment="1">
      <alignment horizontal="center" vertical="center"/>
    </xf>
    <xf numFmtId="0" fontId="1" fillId="29" borderId="37" xfId="0" applyFont="1" applyFill="1" applyBorder="1"/>
    <xf numFmtId="2" fontId="1" fillId="29" borderId="0" xfId="0" applyNumberFormat="1" applyFont="1" applyFill="1" applyAlignment="1">
      <alignment horizontal="left" vertical="center"/>
    </xf>
    <xf numFmtId="0" fontId="1" fillId="29" borderId="38" xfId="0" applyFont="1" applyFill="1" applyBorder="1" applyAlignment="1">
      <alignment vertical="center"/>
    </xf>
    <xf numFmtId="182" fontId="1" fillId="29" borderId="16" xfId="0" applyNumberFormat="1" applyFont="1" applyFill="1" applyBorder="1" applyAlignment="1">
      <alignment horizontal="center" vertical="center"/>
    </xf>
    <xf numFmtId="0" fontId="1" fillId="29" borderId="38" xfId="0" applyFont="1" applyFill="1" applyBorder="1"/>
    <xf numFmtId="0" fontId="1" fillId="29" borderId="16" xfId="0" applyFont="1" applyFill="1" applyBorder="1" applyAlignment="1">
      <alignment vertical="center"/>
    </xf>
    <xf numFmtId="182" fontId="2" fillId="29" borderId="16" xfId="0" applyNumberFormat="1" applyFont="1" applyFill="1" applyBorder="1" applyAlignment="1">
      <alignment horizontal="center" vertical="center"/>
    </xf>
    <xf numFmtId="0" fontId="1" fillId="29" borderId="38" xfId="0" applyFont="1" applyFill="1" applyBorder="1" applyAlignment="1">
      <alignment horizontal="center" vertical="center"/>
    </xf>
    <xf numFmtId="182" fontId="2" fillId="29" borderId="19" xfId="0" applyNumberFormat="1" applyFont="1" applyFill="1" applyBorder="1" applyAlignment="1">
      <alignment horizontal="center" vertical="center"/>
    </xf>
    <xf numFmtId="1" fontId="2" fillId="29" borderId="0" xfId="0" applyNumberFormat="1" applyFont="1" applyFill="1" applyAlignment="1">
      <alignment horizontal="center" vertical="center"/>
    </xf>
    <xf numFmtId="0" fontId="1" fillId="29" borderId="16" xfId="0" applyFont="1" applyFill="1" applyBorder="1" applyAlignment="1">
      <alignment horizontal="center" vertical="center"/>
    </xf>
    <xf numFmtId="184" fontId="1" fillId="29" borderId="0" xfId="0" applyNumberFormat="1" applyFont="1" applyFill="1" applyAlignment="1">
      <alignment horizontal="center" vertical="center"/>
    </xf>
    <xf numFmtId="2" fontId="2" fillId="29" borderId="16" xfId="0" applyNumberFormat="1" applyFont="1" applyFill="1" applyBorder="1" applyAlignment="1">
      <alignment horizontal="center" vertical="center"/>
    </xf>
    <xf numFmtId="0" fontId="1" fillId="29" borderId="15" xfId="0" applyFont="1" applyFill="1" applyBorder="1" applyAlignment="1">
      <alignment horizontal="left" vertical="center"/>
    </xf>
    <xf numFmtId="0" fontId="1" fillId="29" borderId="17" xfId="0" applyFont="1" applyFill="1" applyBorder="1"/>
    <xf numFmtId="183" fontId="2" fillId="29" borderId="18" xfId="0" applyNumberFormat="1" applyFont="1" applyFill="1" applyBorder="1" applyAlignment="1">
      <alignment horizontal="center" vertical="center"/>
    </xf>
    <xf numFmtId="0" fontId="1" fillId="29" borderId="19" xfId="0" applyFont="1" applyFill="1" applyBorder="1"/>
    <xf numFmtId="0" fontId="1" fillId="29" borderId="11" xfId="0" applyFont="1" applyFill="1" applyBorder="1"/>
    <xf numFmtId="0" fontId="1" fillId="29" borderId="12" xfId="0" applyFont="1" applyFill="1" applyBorder="1"/>
    <xf numFmtId="0" fontId="1" fillId="29" borderId="39" xfId="0" applyFont="1" applyFill="1" applyBorder="1"/>
    <xf numFmtId="0" fontId="1" fillId="29" borderId="13" xfId="0" applyFont="1" applyFill="1" applyBorder="1"/>
    <xf numFmtId="0" fontId="1" fillId="29" borderId="37" xfId="0" applyFont="1" applyFill="1" applyBorder="1" applyAlignment="1">
      <alignment vertical="center"/>
    </xf>
    <xf numFmtId="0" fontId="1" fillId="29" borderId="16" xfId="0" applyFont="1" applyFill="1" applyBorder="1"/>
    <xf numFmtId="0" fontId="1" fillId="29" borderId="15" xfId="0" applyFont="1" applyFill="1" applyBorder="1"/>
    <xf numFmtId="182" fontId="2" fillId="29" borderId="0" xfId="0" applyNumberFormat="1" applyFont="1" applyFill="1" applyAlignment="1">
      <alignment horizontal="center" vertical="center"/>
    </xf>
    <xf numFmtId="182" fontId="2" fillId="29" borderId="18" xfId="0" applyNumberFormat="1" applyFont="1" applyFill="1" applyBorder="1" applyAlignment="1">
      <alignment horizontal="center" vertical="center"/>
    </xf>
    <xf numFmtId="0" fontId="49" fillId="31" borderId="32" xfId="0" applyFont="1" applyFill="1" applyBorder="1" applyAlignment="1">
      <alignment horizontal="center" vertical="center"/>
    </xf>
    <xf numFmtId="10" fontId="43" fillId="31" borderId="32" xfId="1827" applyNumberFormat="1" applyFont="1" applyFill="1" applyBorder="1" applyAlignment="1">
      <alignment horizontal="left" vertical="center"/>
    </xf>
    <xf numFmtId="0" fontId="77" fillId="29" borderId="15" xfId="0" applyFont="1" applyFill="1" applyBorder="1"/>
    <xf numFmtId="0" fontId="77" fillId="29" borderId="0" xfId="0" applyFont="1" applyFill="1"/>
    <xf numFmtId="0" fontId="78" fillId="29" borderId="0" xfId="0" applyFont="1" applyFill="1"/>
    <xf numFmtId="0" fontId="78" fillId="29" borderId="15" xfId="0" applyFont="1" applyFill="1" applyBorder="1" applyAlignment="1">
      <alignment vertical="center"/>
    </xf>
    <xf numFmtId="0" fontId="78" fillId="29" borderId="0" xfId="0" applyFont="1" applyFill="1" applyAlignment="1">
      <alignment vertical="center"/>
    </xf>
    <xf numFmtId="0" fontId="68" fillId="29" borderId="0" xfId="0" applyFont="1" applyFill="1" applyAlignment="1">
      <alignment horizontal="center" vertical="center"/>
    </xf>
    <xf numFmtId="0" fontId="1" fillId="33" borderId="25" xfId="0" applyFont="1" applyFill="1" applyBorder="1" applyAlignment="1">
      <alignment vertical="center" wrapText="1"/>
    </xf>
    <xf numFmtId="4" fontId="1" fillId="33" borderId="25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181" fontId="1" fillId="33" borderId="25" xfId="0" applyNumberFormat="1" applyFont="1" applyFill="1" applyBorder="1" applyAlignment="1">
      <alignment horizontal="center" vertical="center" wrapText="1"/>
    </xf>
    <xf numFmtId="181" fontId="1" fillId="33" borderId="25" xfId="0" applyNumberFormat="1" applyFont="1" applyFill="1" applyBorder="1" applyAlignment="1">
      <alignment horizontal="center" vertical="center"/>
    </xf>
    <xf numFmtId="0" fontId="79" fillId="29" borderId="0" xfId="0" applyFont="1" applyFill="1" applyAlignment="1">
      <alignment horizontal="left" vertical="center"/>
    </xf>
    <xf numFmtId="0" fontId="79" fillId="29" borderId="18" xfId="0" applyFont="1" applyFill="1" applyBorder="1" applyAlignment="1">
      <alignment horizontal="left" vertical="center"/>
    </xf>
    <xf numFmtId="0" fontId="71" fillId="29" borderId="0" xfId="0" applyFont="1" applyFill="1" applyAlignment="1">
      <alignment horizontal="center" vertical="center" wrapText="1"/>
    </xf>
    <xf numFmtId="0" fontId="71" fillId="29" borderId="0" xfId="0" applyFont="1" applyFill="1" applyAlignment="1">
      <alignment horizontal="left" vertical="center" wrapText="1"/>
    </xf>
    <xf numFmtId="0" fontId="68" fillId="0" borderId="0" xfId="0" applyFont="1"/>
    <xf numFmtId="0" fontId="80" fillId="29" borderId="0" xfId="0" applyFont="1" applyFill="1" applyAlignment="1">
      <alignment vertical="center"/>
    </xf>
    <xf numFmtId="0" fontId="80" fillId="29" borderId="18" xfId="0" applyFont="1" applyFill="1" applyBorder="1" applyAlignment="1">
      <alignment vertical="center"/>
    </xf>
    <xf numFmtId="0" fontId="79" fillId="29" borderId="12" xfId="0" applyFont="1" applyFill="1" applyBorder="1" applyAlignment="1">
      <alignment horizontal="center" vertical="center"/>
    </xf>
    <xf numFmtId="0" fontId="79" fillId="29" borderId="12" xfId="0" applyFont="1" applyFill="1" applyBorder="1" applyAlignment="1">
      <alignment horizontal="center" vertical="center" wrapText="1"/>
    </xf>
    <xf numFmtId="0" fontId="68" fillId="30" borderId="0" xfId="0" applyFont="1" applyFill="1" applyAlignment="1">
      <alignment horizontal="center" vertical="center"/>
    </xf>
    <xf numFmtId="0" fontId="68" fillId="30" borderId="0" xfId="0" applyFont="1" applyFill="1" applyAlignment="1">
      <alignment vertical="center" wrapText="1"/>
    </xf>
    <xf numFmtId="2" fontId="68" fillId="30" borderId="0" xfId="0" applyNumberFormat="1" applyFont="1" applyFill="1" applyAlignment="1">
      <alignment horizontal="center" vertical="center"/>
    </xf>
    <xf numFmtId="181" fontId="68" fillId="30" borderId="0" xfId="0" applyNumberFormat="1" applyFont="1" applyFill="1" applyAlignment="1">
      <alignment horizontal="center" vertical="center"/>
    </xf>
    <xf numFmtId="0" fontId="68" fillId="29" borderId="23" xfId="0" applyFont="1" applyFill="1" applyBorder="1"/>
    <xf numFmtId="0" fontId="71" fillId="29" borderId="0" xfId="0" applyFont="1" applyFill="1" applyAlignment="1">
      <alignment vertical="center"/>
    </xf>
    <xf numFmtId="0" fontId="68" fillId="29" borderId="0" xfId="0" applyFont="1" applyFill="1" applyAlignment="1">
      <alignment vertical="center" wrapText="1"/>
    </xf>
    <xf numFmtId="2" fontId="68" fillId="29" borderId="0" xfId="0" applyNumberFormat="1" applyFont="1" applyFill="1" applyAlignment="1">
      <alignment horizontal="center" vertical="center"/>
    </xf>
    <xf numFmtId="182" fontId="68" fillId="29" borderId="0" xfId="0" applyNumberFormat="1" applyFont="1" applyFill="1" applyAlignment="1">
      <alignment horizontal="center" vertical="center"/>
    </xf>
    <xf numFmtId="181" fontId="68" fillId="29" borderId="0" xfId="0" applyNumberFormat="1" applyFont="1" applyFill="1" applyAlignment="1">
      <alignment horizontal="center" vertical="center"/>
    </xf>
    <xf numFmtId="181" fontId="79" fillId="29" borderId="0" xfId="0" applyNumberFormat="1" applyFont="1" applyFill="1" applyAlignment="1">
      <alignment horizontal="left" vertical="center"/>
    </xf>
    <xf numFmtId="2" fontId="79" fillId="29" borderId="0" xfId="0" applyNumberFormat="1" applyFont="1" applyFill="1" applyAlignment="1">
      <alignment horizontal="center" vertical="center"/>
    </xf>
    <xf numFmtId="0" fontId="68" fillId="30" borderId="23" xfId="0" applyFont="1" applyFill="1" applyBorder="1" applyAlignment="1">
      <alignment horizontal="center" vertical="center"/>
    </xf>
    <xf numFmtId="0" fontId="68" fillId="30" borderId="23" xfId="0" applyFont="1" applyFill="1" applyBorder="1" applyAlignment="1">
      <alignment vertical="center" wrapText="1"/>
    </xf>
    <xf numFmtId="2" fontId="68" fillId="30" borderId="23" xfId="0" applyNumberFormat="1" applyFont="1" applyFill="1" applyBorder="1" applyAlignment="1">
      <alignment horizontal="center" vertical="center"/>
    </xf>
    <xf numFmtId="181" fontId="68" fillId="30" borderId="23" xfId="0" applyNumberFormat="1" applyFont="1" applyFill="1" applyBorder="1" applyAlignment="1">
      <alignment horizontal="center" vertical="center"/>
    </xf>
    <xf numFmtId="188" fontId="68" fillId="29" borderId="0" xfId="0" applyNumberFormat="1" applyFont="1" applyFill="1" applyAlignment="1">
      <alignment vertical="center"/>
    </xf>
    <xf numFmtId="188" fontId="68" fillId="29" borderId="0" xfId="0" applyNumberFormat="1" applyFont="1" applyFill="1"/>
    <xf numFmtId="0" fontId="73" fillId="29" borderId="18" xfId="0" applyFont="1" applyFill="1" applyBorder="1" applyAlignment="1">
      <alignment vertical="center"/>
    </xf>
    <xf numFmtId="0" fontId="73" fillId="29" borderId="20" xfId="0" applyFont="1" applyFill="1" applyBorder="1" applyAlignment="1">
      <alignment vertical="center"/>
    </xf>
    <xf numFmtId="0" fontId="81" fillId="29" borderId="20" xfId="0" applyFont="1" applyFill="1" applyBorder="1" applyAlignment="1" applyProtection="1">
      <alignment vertical="center"/>
      <protection locked="0"/>
    </xf>
    <xf numFmtId="0" fontId="73" fillId="0" borderId="0" xfId="0" applyFont="1" applyAlignment="1">
      <alignment vertical="center"/>
    </xf>
    <xf numFmtId="0" fontId="73" fillId="27" borderId="0" xfId="0" applyFont="1" applyFill="1" applyAlignment="1" applyProtection="1">
      <alignment vertical="center"/>
      <protection locked="0"/>
    </xf>
    <xf numFmtId="0" fontId="73" fillId="27" borderId="0" xfId="0" quotePrefix="1" applyFont="1" applyFill="1" applyAlignment="1" applyProtection="1">
      <alignment horizontal="left" vertical="center"/>
      <protection locked="0"/>
    </xf>
    <xf numFmtId="0" fontId="73" fillId="27" borderId="18" xfId="0" applyFont="1" applyFill="1" applyBorder="1" applyAlignment="1" applyProtection="1">
      <alignment vertical="center"/>
      <protection locked="0"/>
    </xf>
    <xf numFmtId="0" fontId="2" fillId="29" borderId="18" xfId="0" applyFont="1" applyFill="1" applyBorder="1" applyAlignment="1">
      <alignment horizontal="center" vertical="center"/>
    </xf>
    <xf numFmtId="0" fontId="2" fillId="29" borderId="20" xfId="0" applyFont="1" applyFill="1" applyBorder="1" applyAlignment="1">
      <alignment horizontal="left" vertical="center"/>
    </xf>
    <xf numFmtId="0" fontId="1" fillId="27" borderId="22" xfId="0" applyFont="1" applyFill="1" applyBorder="1" applyAlignment="1">
      <alignment horizontal="left" vertical="center"/>
    </xf>
    <xf numFmtId="0" fontId="1" fillId="29" borderId="18" xfId="0" applyFont="1" applyFill="1" applyBorder="1" applyAlignment="1">
      <alignment horizontal="center" vertical="center"/>
    </xf>
    <xf numFmtId="0" fontId="5" fillId="29" borderId="18" xfId="552" applyFont="1" applyFill="1" applyBorder="1" applyAlignment="1">
      <alignment horizontal="center" vertical="center"/>
    </xf>
    <xf numFmtId="0" fontId="5" fillId="29" borderId="18" xfId="607" applyFont="1" applyFill="1" applyBorder="1" applyAlignment="1">
      <alignment horizontal="left" vertical="center"/>
    </xf>
    <xf numFmtId="43" fontId="1" fillId="29" borderId="18" xfId="0" applyNumberFormat="1" applyFont="1" applyFill="1" applyBorder="1" applyAlignment="1">
      <alignment horizontal="center" vertical="center"/>
    </xf>
    <xf numFmtId="166" fontId="2" fillId="29" borderId="18" xfId="0" applyNumberFormat="1" applyFont="1" applyFill="1" applyBorder="1" applyAlignment="1">
      <alignment vertical="center"/>
    </xf>
    <xf numFmtId="181" fontId="2" fillId="29" borderId="18" xfId="63" applyNumberFormat="1" applyFont="1" applyFill="1" applyBorder="1" applyAlignment="1">
      <alignment horizontal="center" vertical="center"/>
    </xf>
    <xf numFmtId="0" fontId="3" fillId="31" borderId="42" xfId="0" applyFont="1" applyFill="1" applyBorder="1" applyAlignment="1">
      <alignment horizontal="center" vertical="center"/>
    </xf>
    <xf numFmtId="0" fontId="3" fillId="31" borderId="43" xfId="0" applyFont="1" applyFill="1" applyBorder="1" applyAlignment="1">
      <alignment horizontal="center" vertical="center"/>
    </xf>
    <xf numFmtId="0" fontId="3" fillId="31" borderId="43" xfId="552" applyFont="1" applyFill="1" applyBorder="1" applyAlignment="1">
      <alignment horizontal="center" vertical="center"/>
    </xf>
    <xf numFmtId="0" fontId="5" fillId="31" borderId="43" xfId="607" applyFont="1" applyFill="1" applyBorder="1" applyAlignment="1">
      <alignment horizontal="left" vertical="center" wrapText="1"/>
    </xf>
    <xf numFmtId="4" fontId="1" fillId="31" borderId="43" xfId="0" applyNumberFormat="1" applyFont="1" applyFill="1" applyBorder="1" applyAlignment="1">
      <alignment horizontal="center" vertical="center"/>
    </xf>
    <xf numFmtId="0" fontId="1" fillId="27" borderId="18" xfId="0" applyFont="1" applyFill="1" applyBorder="1" applyAlignment="1">
      <alignment horizontal="left" vertical="center"/>
    </xf>
    <xf numFmtId="181" fontId="1" fillId="29" borderId="0" xfId="0" applyNumberFormat="1" applyFont="1" applyFill="1" applyAlignment="1">
      <alignment vertical="center"/>
    </xf>
    <xf numFmtId="0" fontId="44" fillId="29" borderId="0" xfId="0" applyFont="1" applyFill="1" applyAlignment="1">
      <alignment vertical="center"/>
    </xf>
    <xf numFmtId="0" fontId="44" fillId="31" borderId="32" xfId="0" applyFont="1" applyFill="1" applyBorder="1" applyAlignment="1">
      <alignment vertical="center"/>
    </xf>
    <xf numFmtId="0" fontId="44" fillId="31" borderId="32" xfId="0" applyFont="1" applyFill="1" applyBorder="1" applyAlignment="1">
      <alignment horizontal="center" vertical="center"/>
    </xf>
    <xf numFmtId="0" fontId="43" fillId="31" borderId="32" xfId="0" applyFont="1" applyFill="1" applyBorder="1" applyAlignment="1">
      <alignment vertical="center"/>
    </xf>
    <xf numFmtId="44" fontId="43" fillId="29" borderId="14" xfId="0" applyNumberFormat="1" applyFont="1" applyFill="1" applyBorder="1" applyAlignment="1">
      <alignment vertical="center"/>
    </xf>
    <xf numFmtId="0" fontId="3" fillId="31" borderId="44" xfId="0" applyFont="1" applyFill="1" applyBorder="1" applyAlignment="1">
      <alignment horizontal="center" vertical="center"/>
    </xf>
    <xf numFmtId="0" fontId="3" fillId="31" borderId="45" xfId="0" applyFont="1" applyFill="1" applyBorder="1" applyAlignment="1">
      <alignment horizontal="center" vertical="center"/>
    </xf>
    <xf numFmtId="0" fontId="3" fillId="31" borderId="45" xfId="552" applyFont="1" applyFill="1" applyBorder="1" applyAlignment="1">
      <alignment horizontal="center" vertical="center"/>
    </xf>
    <xf numFmtId="0" fontId="5" fillId="31" borderId="45" xfId="607" applyFont="1" applyFill="1" applyBorder="1" applyAlignment="1">
      <alignment horizontal="left" vertical="center" wrapText="1"/>
    </xf>
    <xf numFmtId="4" fontId="1" fillId="31" borderId="45" xfId="0" applyNumberFormat="1" applyFont="1" applyFill="1" applyBorder="1" applyAlignment="1">
      <alignment horizontal="center" vertical="center"/>
    </xf>
    <xf numFmtId="181" fontId="1" fillId="31" borderId="45" xfId="0" applyNumberFormat="1" applyFont="1" applyFill="1" applyBorder="1" applyAlignment="1">
      <alignment horizontal="center" vertical="center"/>
    </xf>
    <xf numFmtId="181" fontId="1" fillId="31" borderId="45" xfId="63" applyNumberFormat="1" applyFont="1" applyFill="1" applyBorder="1" applyAlignment="1">
      <alignment horizontal="center" vertical="center"/>
    </xf>
    <xf numFmtId="181" fontId="1" fillId="31" borderId="46" xfId="63" applyNumberFormat="1" applyFont="1" applyFill="1" applyBorder="1" applyAlignment="1">
      <alignment horizontal="center" vertical="center"/>
    </xf>
    <xf numFmtId="181" fontId="1" fillId="31" borderId="47" xfId="0" applyNumberFormat="1" applyFont="1" applyFill="1" applyBorder="1" applyAlignment="1">
      <alignment horizontal="center" vertical="center"/>
    </xf>
    <xf numFmtId="0" fontId="3" fillId="31" borderId="42" xfId="552" applyFont="1" applyFill="1" applyBorder="1" applyAlignment="1">
      <alignment horizontal="center" vertical="center"/>
    </xf>
    <xf numFmtId="0" fontId="1" fillId="29" borderId="0" xfId="0" applyFont="1" applyFill="1" applyAlignment="1">
      <alignment horizontal="left" vertical="center" wrapText="1"/>
    </xf>
    <xf numFmtId="10" fontId="1" fillId="29" borderId="0" xfId="1827" applyNumberFormat="1" applyFont="1" applyFill="1" applyBorder="1" applyAlignment="1">
      <alignment horizontal="center" vertical="center"/>
    </xf>
    <xf numFmtId="10" fontId="1" fillId="29" borderId="16" xfId="1827" applyNumberFormat="1" applyFont="1" applyFill="1" applyBorder="1" applyAlignment="1">
      <alignment horizontal="center" vertical="center"/>
    </xf>
    <xf numFmtId="0" fontId="5" fillId="31" borderId="47" xfId="0" applyFont="1" applyFill="1" applyBorder="1" applyAlignment="1">
      <alignment horizontal="left" vertical="center" wrapText="1"/>
    </xf>
    <xf numFmtId="180" fontId="45" fillId="31" borderId="47" xfId="0" applyNumberFormat="1" applyFont="1" applyFill="1" applyBorder="1" applyAlignment="1">
      <alignment horizontal="center" vertical="center"/>
    </xf>
    <xf numFmtId="180" fontId="1" fillId="31" borderId="47" xfId="2036" applyNumberFormat="1" applyFont="1" applyFill="1" applyBorder="1" applyAlignment="1" applyProtection="1">
      <alignment horizontal="center" vertical="center"/>
    </xf>
    <xf numFmtId="0" fontId="2" fillId="31" borderId="48" xfId="0" applyFont="1" applyFill="1" applyBorder="1" applyAlignment="1">
      <alignment horizontal="center" vertical="center"/>
    </xf>
    <xf numFmtId="0" fontId="43" fillId="29" borderId="20" xfId="0" applyFont="1" applyFill="1" applyBorder="1" applyAlignment="1" applyProtection="1">
      <alignment vertical="center"/>
      <protection locked="0"/>
    </xf>
    <xf numFmtId="0" fontId="4" fillId="29" borderId="20" xfId="0" applyFont="1" applyFill="1" applyBorder="1" applyAlignment="1" applyProtection="1">
      <alignment vertical="center"/>
      <protection locked="0"/>
    </xf>
    <xf numFmtId="0" fontId="2" fillId="27" borderId="0" xfId="0" applyFont="1" applyFill="1" applyAlignment="1" applyProtection="1">
      <alignment vertical="center"/>
      <protection locked="0"/>
    </xf>
    <xf numFmtId="0" fontId="1" fillId="27" borderId="0" xfId="0" applyFont="1" applyFill="1" applyAlignment="1" applyProtection="1">
      <alignment vertical="center"/>
      <protection locked="0"/>
    </xf>
    <xf numFmtId="0" fontId="3" fillId="27" borderId="0" xfId="0" applyFont="1" applyFill="1" applyAlignment="1" applyProtection="1">
      <alignment vertical="center"/>
      <protection locked="0"/>
    </xf>
    <xf numFmtId="0" fontId="2" fillId="27" borderId="0" xfId="0" applyFont="1" applyFill="1" applyAlignment="1">
      <alignment vertical="center"/>
    </xf>
    <xf numFmtId="0" fontId="2" fillId="27" borderId="0" xfId="0" applyFont="1" applyFill="1" applyAlignment="1" applyProtection="1">
      <alignment horizontal="right" vertical="center"/>
      <protection locked="0"/>
    </xf>
    <xf numFmtId="0" fontId="2" fillId="27" borderId="0" xfId="0" quotePrefix="1" applyFont="1" applyFill="1" applyAlignment="1">
      <alignment horizontal="left" vertical="center"/>
    </xf>
    <xf numFmtId="0" fontId="2" fillId="27" borderId="18" xfId="0" applyFont="1" applyFill="1" applyBorder="1" applyAlignment="1">
      <alignment horizontal="left" vertical="center"/>
    </xf>
    <xf numFmtId="0" fontId="1" fillId="27" borderId="18" xfId="0" applyFont="1" applyFill="1" applyBorder="1" applyAlignment="1" applyProtection="1">
      <alignment vertical="center"/>
      <protection locked="0"/>
    </xf>
    <xf numFmtId="0" fontId="3" fillId="27" borderId="18" xfId="0" applyFont="1" applyFill="1" applyBorder="1" applyAlignment="1" applyProtection="1">
      <alignment vertical="center"/>
      <protection locked="0"/>
    </xf>
    <xf numFmtId="0" fontId="2" fillId="27" borderId="41" xfId="0" applyFont="1" applyFill="1" applyBorder="1" applyAlignment="1">
      <alignment horizontal="center" vertical="center"/>
    </xf>
    <xf numFmtId="0" fontId="2" fillId="27" borderId="40" xfId="0" applyFont="1" applyFill="1" applyBorder="1" applyAlignment="1">
      <alignment horizontal="center" vertical="center"/>
    </xf>
    <xf numFmtId="0" fontId="63" fillId="29" borderId="0" xfId="0" applyFont="1" applyFill="1" applyAlignment="1">
      <alignment horizontal="center" vertical="center"/>
    </xf>
    <xf numFmtId="0" fontId="63" fillId="29" borderId="32" xfId="0" applyFont="1" applyFill="1" applyBorder="1" applyAlignment="1">
      <alignment horizontal="center" vertical="center" wrapText="1"/>
    </xf>
    <xf numFmtId="0" fontId="63" fillId="29" borderId="12" xfId="0" applyFont="1" applyFill="1" applyBorder="1" applyAlignment="1">
      <alignment horizontal="center" vertical="center" wrapText="1"/>
    </xf>
    <xf numFmtId="0" fontId="87" fillId="31" borderId="43" xfId="0" applyFont="1" applyFill="1" applyBorder="1" applyAlignment="1">
      <alignment horizontal="center" vertical="center"/>
    </xf>
    <xf numFmtId="0" fontId="87" fillId="31" borderId="45" xfId="552" applyFont="1" applyFill="1" applyBorder="1" applyAlignment="1">
      <alignment horizontal="center" vertical="center"/>
    </xf>
    <xf numFmtId="0" fontId="88" fillId="31" borderId="43" xfId="607" applyFont="1" applyFill="1" applyBorder="1" applyAlignment="1">
      <alignment horizontal="left" vertical="center" wrapText="1"/>
    </xf>
    <xf numFmtId="181" fontId="86" fillId="31" borderId="45" xfId="0" applyNumberFormat="1" applyFont="1" applyFill="1" applyBorder="1" applyAlignment="1">
      <alignment horizontal="center" vertical="center"/>
    </xf>
    <xf numFmtId="4" fontId="86" fillId="31" borderId="43" xfId="0" applyNumberFormat="1" applyFont="1" applyFill="1" applyBorder="1" applyAlignment="1">
      <alignment horizontal="center" vertical="center"/>
    </xf>
    <xf numFmtId="181" fontId="86" fillId="31" borderId="45" xfId="63" applyNumberFormat="1" applyFont="1" applyFill="1" applyBorder="1" applyAlignment="1">
      <alignment horizontal="center" vertical="center"/>
    </xf>
    <xf numFmtId="181" fontId="86" fillId="31" borderId="46" xfId="63" applyNumberFormat="1" applyFont="1" applyFill="1" applyBorder="1" applyAlignment="1">
      <alignment horizontal="center" vertical="center"/>
    </xf>
    <xf numFmtId="0" fontId="87" fillId="31" borderId="44" xfId="0" applyFont="1" applyFill="1" applyBorder="1" applyAlignment="1">
      <alignment horizontal="center" vertical="center"/>
    </xf>
    <xf numFmtId="0" fontId="87" fillId="31" borderId="43" xfId="552" applyFont="1" applyFill="1" applyBorder="1" applyAlignment="1">
      <alignment horizontal="center" vertical="center"/>
    </xf>
    <xf numFmtId="0" fontId="3" fillId="31" borderId="48" xfId="552" applyFont="1" applyFill="1" applyBorder="1" applyAlignment="1">
      <alignment horizontal="center" vertical="center"/>
    </xf>
    <xf numFmtId="0" fontId="2" fillId="31" borderId="64" xfId="0" applyFont="1" applyFill="1" applyBorder="1" applyAlignment="1">
      <alignment horizontal="center" vertical="center"/>
    </xf>
    <xf numFmtId="0" fontId="5" fillId="31" borderId="65" xfId="0" applyFont="1" applyFill="1" applyBorder="1" applyAlignment="1">
      <alignment horizontal="left" vertical="center" wrapText="1"/>
    </xf>
    <xf numFmtId="180" fontId="45" fillId="31" borderId="65" xfId="0" applyNumberFormat="1" applyFont="1" applyFill="1" applyBorder="1" applyAlignment="1">
      <alignment horizontal="center" vertical="center"/>
    </xf>
    <xf numFmtId="180" fontId="1" fillId="31" borderId="65" xfId="2036" applyNumberFormat="1" applyFont="1" applyFill="1" applyBorder="1" applyAlignment="1" applyProtection="1">
      <alignment horizontal="center" vertical="center"/>
    </xf>
    <xf numFmtId="181" fontId="1" fillId="31" borderId="66" xfId="0" applyNumberFormat="1" applyFont="1" applyFill="1" applyBorder="1" applyAlignment="1">
      <alignment horizontal="center" vertical="center"/>
    </xf>
    <xf numFmtId="181" fontId="1" fillId="31" borderId="67" xfId="0" applyNumberFormat="1" applyFont="1" applyFill="1" applyBorder="1" applyAlignment="1">
      <alignment horizontal="center" vertical="center"/>
    </xf>
    <xf numFmtId="180" fontId="45" fillId="31" borderId="48" xfId="0" applyNumberFormat="1" applyFont="1" applyFill="1" applyBorder="1" applyAlignment="1">
      <alignment horizontal="center" vertical="center"/>
    </xf>
    <xf numFmtId="0" fontId="1" fillId="29" borderId="0" xfId="0" applyFont="1" applyFill="1" applyAlignment="1">
      <alignment horizontal="center" vertical="center"/>
    </xf>
    <xf numFmtId="0" fontId="2" fillId="29" borderId="12" xfId="0" applyFont="1" applyFill="1" applyBorder="1" applyAlignment="1">
      <alignment horizontal="center" vertical="center"/>
    </xf>
    <xf numFmtId="0" fontId="1" fillId="29" borderId="0" xfId="0" applyFont="1" applyFill="1" applyAlignment="1">
      <alignment horizontal="left" vertical="center"/>
    </xf>
    <xf numFmtId="0" fontId="1" fillId="29" borderId="23" xfId="0" applyFont="1" applyFill="1" applyBorder="1" applyAlignment="1">
      <alignment horizontal="center" vertical="center"/>
    </xf>
    <xf numFmtId="0" fontId="2" fillId="29" borderId="22" xfId="0" applyFont="1" applyFill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/>
    </xf>
    <xf numFmtId="166" fontId="2" fillId="29" borderId="62" xfId="0" applyNumberFormat="1" applyFont="1" applyFill="1" applyBorder="1" applyAlignment="1">
      <alignment horizontal="left" vertical="center"/>
    </xf>
    <xf numFmtId="166" fontId="2" fillId="29" borderId="18" xfId="0" applyNumberFormat="1" applyFont="1" applyFill="1" applyBorder="1" applyAlignment="1">
      <alignment horizontal="left" vertical="center"/>
    </xf>
    <xf numFmtId="0" fontId="49" fillId="31" borderId="32" xfId="0" applyFont="1" applyFill="1" applyBorder="1" applyAlignment="1">
      <alignment horizontal="right" vertical="center"/>
    </xf>
    <xf numFmtId="181" fontId="43" fillId="31" borderId="32" xfId="63" applyNumberFormat="1" applyFont="1" applyFill="1" applyBorder="1" applyAlignment="1">
      <alignment horizontal="right" vertical="center"/>
    </xf>
    <xf numFmtId="0" fontId="3" fillId="30" borderId="18" xfId="0" applyFont="1" applyFill="1" applyBorder="1" applyAlignment="1">
      <alignment horizontal="center" vertical="center"/>
    </xf>
    <xf numFmtId="0" fontId="2" fillId="29" borderId="0" xfId="0" applyFont="1" applyFill="1" applyAlignment="1">
      <alignment horizontal="left" vertical="center" wrapText="1"/>
    </xf>
    <xf numFmtId="0" fontId="2" fillId="29" borderId="26" xfId="0" applyFont="1" applyFill="1" applyBorder="1" applyAlignment="1">
      <alignment horizontal="center" vertical="center" wrapText="1"/>
    </xf>
    <xf numFmtId="0" fontId="2" fillId="29" borderId="41" xfId="0" applyFont="1" applyFill="1" applyBorder="1" applyAlignment="1">
      <alignment horizontal="center" vertical="center" wrapText="1"/>
    </xf>
    <xf numFmtId="0" fontId="2" fillId="29" borderId="25" xfId="0" applyFont="1" applyFill="1" applyBorder="1" applyAlignment="1">
      <alignment horizontal="center" vertical="center" wrapText="1"/>
    </xf>
    <xf numFmtId="0" fontId="2" fillId="29" borderId="50" xfId="0" applyFont="1" applyFill="1" applyBorder="1" applyAlignment="1">
      <alignment horizontal="center" vertical="center" wrapText="1"/>
    </xf>
    <xf numFmtId="0" fontId="2" fillId="29" borderId="49" xfId="0" applyFont="1" applyFill="1" applyBorder="1" applyAlignment="1">
      <alignment horizontal="center" vertical="center"/>
    </xf>
    <xf numFmtId="0" fontId="2" fillId="29" borderId="25" xfId="0" applyFont="1" applyFill="1" applyBorder="1" applyAlignment="1">
      <alignment horizontal="center" vertical="center"/>
    </xf>
    <xf numFmtId="0" fontId="2" fillId="29" borderId="50" xfId="0" applyFont="1" applyFill="1" applyBorder="1" applyAlignment="1">
      <alignment horizontal="center" vertical="center"/>
    </xf>
    <xf numFmtId="0" fontId="2" fillId="29" borderId="51" xfId="0" applyFont="1" applyFill="1" applyBorder="1" applyAlignment="1">
      <alignment horizontal="center" vertical="center"/>
    </xf>
    <xf numFmtId="0" fontId="2" fillId="29" borderId="20" xfId="0" applyFont="1" applyFill="1" applyBorder="1" applyAlignment="1">
      <alignment horizontal="center" vertical="center"/>
    </xf>
    <xf numFmtId="0" fontId="2" fillId="29" borderId="0" xfId="0" applyFont="1" applyFill="1" applyAlignment="1">
      <alignment horizontal="center" vertical="center"/>
    </xf>
    <xf numFmtId="0" fontId="2" fillId="29" borderId="18" xfId="0" applyFont="1" applyFill="1" applyBorder="1" applyAlignment="1">
      <alignment horizontal="center" vertical="center"/>
    </xf>
    <xf numFmtId="0" fontId="2" fillId="27" borderId="0" xfId="0" applyFont="1" applyFill="1" applyAlignment="1">
      <alignment horizontal="left" vertical="center" wrapText="1"/>
    </xf>
    <xf numFmtId="0" fontId="3" fillId="29" borderId="23" xfId="0" applyFont="1" applyFill="1" applyBorder="1" applyAlignment="1">
      <alignment horizontal="center" vertical="center"/>
    </xf>
    <xf numFmtId="0" fontId="1" fillId="27" borderId="36" xfId="0" applyFont="1" applyFill="1" applyBorder="1" applyAlignment="1">
      <alignment horizontal="center" vertical="center"/>
    </xf>
    <xf numFmtId="0" fontId="2" fillId="29" borderId="24" xfId="0" applyFont="1" applyFill="1" applyBorder="1" applyAlignment="1">
      <alignment horizontal="left" vertical="center"/>
    </xf>
    <xf numFmtId="0" fontId="2" fillId="29" borderId="63" xfId="0" applyFont="1" applyFill="1" applyBorder="1" applyAlignment="1">
      <alignment horizontal="left" vertical="center"/>
    </xf>
    <xf numFmtId="0" fontId="1" fillId="36" borderId="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center" vertical="center"/>
    </xf>
    <xf numFmtId="0" fontId="2" fillId="29" borderId="4" xfId="0" applyFont="1" applyFill="1" applyBorder="1" applyAlignment="1">
      <alignment horizontal="center" vertical="center"/>
    </xf>
    <xf numFmtId="0" fontId="2" fillId="29" borderId="24" xfId="0" applyFont="1" applyFill="1" applyBorder="1" applyAlignment="1">
      <alignment horizontal="center" vertical="center"/>
    </xf>
    <xf numFmtId="0" fontId="2" fillId="29" borderId="35" xfId="0" applyFont="1" applyFill="1" applyBorder="1" applyAlignment="1">
      <alignment horizontal="center" vertical="center"/>
    </xf>
    <xf numFmtId="0" fontId="2" fillId="27" borderId="52" xfId="0" applyFont="1" applyFill="1" applyBorder="1" applyAlignment="1">
      <alignment horizontal="center" vertical="center" wrapText="1"/>
    </xf>
    <xf numFmtId="0" fontId="2" fillId="27" borderId="53" xfId="0" applyFont="1" applyFill="1" applyBorder="1" applyAlignment="1">
      <alignment horizontal="center" vertical="center" wrapText="1"/>
    </xf>
    <xf numFmtId="0" fontId="2" fillId="27" borderId="52" xfId="0" applyFont="1" applyFill="1" applyBorder="1" applyAlignment="1">
      <alignment horizontal="center" vertical="center"/>
    </xf>
    <xf numFmtId="0" fontId="2" fillId="27" borderId="53" xfId="0" applyFont="1" applyFill="1" applyBorder="1" applyAlignment="1">
      <alignment horizontal="center" vertical="center"/>
    </xf>
    <xf numFmtId="0" fontId="1" fillId="29" borderId="36" xfId="0" applyFont="1" applyFill="1" applyBorder="1" applyAlignment="1">
      <alignment horizontal="left" vertical="center" wrapText="1"/>
    </xf>
    <xf numFmtId="0" fontId="1" fillId="29" borderId="0" xfId="0" applyFont="1" applyFill="1" applyAlignment="1">
      <alignment horizontal="left" vertical="center" wrapText="1"/>
    </xf>
    <xf numFmtId="0" fontId="2" fillId="29" borderId="36" xfId="0" applyFont="1" applyFill="1" applyBorder="1" applyAlignment="1">
      <alignment horizontal="left" vertical="center"/>
    </xf>
    <xf numFmtId="49" fontId="2" fillId="27" borderId="26" xfId="0" applyNumberFormat="1" applyFont="1" applyFill="1" applyBorder="1" applyAlignment="1">
      <alignment horizontal="center" vertical="center"/>
    </xf>
    <xf numFmtId="49" fontId="2" fillId="27" borderId="54" xfId="0" applyNumberFormat="1" applyFont="1" applyFill="1" applyBorder="1" applyAlignment="1">
      <alignment horizontal="center" vertical="center"/>
    </xf>
    <xf numFmtId="49" fontId="2" fillId="27" borderId="56" xfId="0" applyNumberFormat="1" applyFont="1" applyFill="1" applyBorder="1" applyAlignment="1">
      <alignment horizontal="center" vertical="center"/>
    </xf>
    <xf numFmtId="49" fontId="2" fillId="27" borderId="57" xfId="0" applyNumberFormat="1" applyFont="1" applyFill="1" applyBorder="1" applyAlignment="1">
      <alignment horizontal="center" vertical="center"/>
    </xf>
    <xf numFmtId="0" fontId="2" fillId="29" borderId="58" xfId="0" applyFont="1" applyFill="1" applyBorder="1" applyAlignment="1">
      <alignment horizontal="center" vertical="center"/>
    </xf>
    <xf numFmtId="0" fontId="2" fillId="29" borderId="59" xfId="0" applyFont="1" applyFill="1" applyBorder="1" applyAlignment="1">
      <alignment horizontal="center" vertical="center"/>
    </xf>
    <xf numFmtId="0" fontId="2" fillId="27" borderId="55" xfId="0" applyFont="1" applyFill="1" applyBorder="1" applyAlignment="1">
      <alignment horizontal="center" vertical="center"/>
    </xf>
    <xf numFmtId="0" fontId="64" fillId="29" borderId="0" xfId="0" applyFont="1" applyFill="1" applyAlignment="1">
      <alignment horizontal="left" vertical="center" wrapText="1"/>
    </xf>
    <xf numFmtId="0" fontId="63" fillId="31" borderId="24" xfId="0" applyFont="1" applyFill="1" applyBorder="1" applyAlignment="1">
      <alignment horizontal="left" vertical="center" wrapText="1"/>
    </xf>
    <xf numFmtId="0" fontId="63" fillId="31" borderId="36" xfId="0" applyFont="1" applyFill="1" applyBorder="1" applyAlignment="1">
      <alignment horizontal="left" vertical="center" wrapText="1"/>
    </xf>
    <xf numFmtId="0" fontId="63" fillId="32" borderId="18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2" fontId="1" fillId="29" borderId="0" xfId="0" applyNumberFormat="1" applyFont="1" applyFill="1" applyAlignment="1">
      <alignment horizontal="left" vertical="center"/>
    </xf>
    <xf numFmtId="0" fontId="1" fillId="29" borderId="15" xfId="0" applyFont="1" applyFill="1" applyBorder="1" applyAlignment="1">
      <alignment horizontal="left" vertical="center"/>
    </xf>
    <xf numFmtId="2" fontId="1" fillId="29" borderId="0" xfId="0" applyNumberFormat="1" applyFont="1" applyFill="1" applyAlignment="1">
      <alignment horizontal="center" vertical="center"/>
    </xf>
    <xf numFmtId="0" fontId="1" fillId="29" borderId="27" xfId="0" applyFont="1" applyFill="1" applyBorder="1" applyAlignment="1">
      <alignment horizontal="center" vertical="center"/>
    </xf>
    <xf numFmtId="0" fontId="1" fillId="29" borderId="20" xfId="0" applyFont="1" applyFill="1" applyBorder="1" applyAlignment="1">
      <alignment horizontal="center" vertical="center"/>
    </xf>
    <xf numFmtId="0" fontId="2" fillId="29" borderId="17" xfId="0" applyFont="1" applyFill="1" applyBorder="1" applyAlignment="1">
      <alignment horizontal="center" vertical="center"/>
    </xf>
    <xf numFmtId="0" fontId="2" fillId="29" borderId="11" xfId="0" applyFont="1" applyFill="1" applyBorder="1" applyAlignment="1">
      <alignment horizontal="center" vertical="center"/>
    </xf>
    <xf numFmtId="0" fontId="1" fillId="29" borderId="27" xfId="0" applyFont="1" applyFill="1" applyBorder="1" applyAlignment="1">
      <alignment horizontal="center"/>
    </xf>
    <xf numFmtId="0" fontId="1" fillId="29" borderId="20" xfId="0" applyFont="1" applyFill="1" applyBorder="1" applyAlignment="1">
      <alignment horizontal="center"/>
    </xf>
    <xf numFmtId="2" fontId="1" fillId="29" borderId="18" xfId="0" applyNumberFormat="1" applyFont="1" applyFill="1" applyBorder="1" applyAlignment="1">
      <alignment horizontal="left" vertical="center"/>
    </xf>
    <xf numFmtId="0" fontId="1" fillId="29" borderId="21" xfId="0" applyFont="1" applyFill="1" applyBorder="1" applyAlignment="1">
      <alignment horizontal="center" vertical="center"/>
    </xf>
    <xf numFmtId="0" fontId="1" fillId="29" borderId="36" xfId="0" applyFont="1" applyFill="1" applyBorder="1" applyAlignment="1">
      <alignment horizontal="center" vertical="center"/>
    </xf>
    <xf numFmtId="0" fontId="2" fillId="29" borderId="27" xfId="0" applyFont="1" applyFill="1" applyBorder="1" applyAlignment="1">
      <alignment horizontal="left" vertical="center"/>
    </xf>
    <xf numFmtId="0" fontId="2" fillId="29" borderId="20" xfId="0" applyFont="1" applyFill="1" applyBorder="1" applyAlignment="1">
      <alignment horizontal="left" vertical="center"/>
    </xf>
    <xf numFmtId="0" fontId="59" fillId="32" borderId="17" xfId="0" applyFont="1" applyFill="1" applyBorder="1" applyAlignment="1">
      <alignment horizontal="center" vertical="center" wrapText="1"/>
    </xf>
    <xf numFmtId="0" fontId="59" fillId="32" borderId="18" xfId="0" applyFont="1" applyFill="1" applyBorder="1" applyAlignment="1">
      <alignment horizontal="center" vertical="center"/>
    </xf>
    <xf numFmtId="0" fontId="59" fillId="32" borderId="19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/>
    </xf>
    <xf numFmtId="0" fontId="59" fillId="32" borderId="12" xfId="0" applyFont="1" applyFill="1" applyBorder="1" applyAlignment="1">
      <alignment horizontal="center"/>
    </xf>
    <xf numFmtId="0" fontId="59" fillId="32" borderId="13" xfId="0" applyFont="1" applyFill="1" applyBorder="1" applyAlignment="1">
      <alignment horizontal="center"/>
    </xf>
    <xf numFmtId="0" fontId="58" fillId="29" borderId="12" xfId="0" applyFont="1" applyFill="1" applyBorder="1" applyAlignment="1">
      <alignment horizontal="center" vertical="center"/>
    </xf>
    <xf numFmtId="0" fontId="58" fillId="29" borderId="13" xfId="0" applyFont="1" applyFill="1" applyBorder="1" applyAlignment="1">
      <alignment horizontal="center" vertical="center"/>
    </xf>
    <xf numFmtId="0" fontId="2" fillId="29" borderId="17" xfId="0" applyFont="1" applyFill="1" applyBorder="1" applyAlignment="1">
      <alignment horizontal="left" vertical="center"/>
    </xf>
    <xf numFmtId="0" fontId="2" fillId="29" borderId="18" xfId="0" applyFont="1" applyFill="1" applyBorder="1" applyAlignment="1">
      <alignment horizontal="left" vertical="center"/>
    </xf>
    <xf numFmtId="0" fontId="2" fillId="29" borderId="15" xfId="0" applyFont="1" applyFill="1" applyBorder="1" applyAlignment="1">
      <alignment horizontal="left" vertical="center"/>
    </xf>
    <xf numFmtId="0" fontId="2" fillId="29" borderId="0" xfId="0" applyFont="1" applyFill="1" applyAlignment="1">
      <alignment horizontal="left" vertical="center"/>
    </xf>
    <xf numFmtId="0" fontId="59" fillId="29" borderId="21" xfId="0" applyFont="1" applyFill="1" applyBorder="1" applyAlignment="1">
      <alignment horizontal="center" vertical="center" wrapText="1"/>
    </xf>
    <xf numFmtId="0" fontId="59" fillId="29" borderId="16" xfId="0" applyFont="1" applyFill="1" applyBorder="1" applyAlignment="1">
      <alignment horizontal="center" vertical="center" wrapText="1"/>
    </xf>
    <xf numFmtId="0" fontId="59" fillId="29" borderId="19" xfId="0" applyFont="1" applyFill="1" applyBorder="1" applyAlignment="1">
      <alignment horizontal="center" vertical="center" wrapText="1"/>
    </xf>
    <xf numFmtId="10" fontId="82" fillId="35" borderId="21" xfId="1827" applyNumberFormat="1" applyFont="1" applyFill="1" applyBorder="1" applyAlignment="1">
      <alignment horizontal="center" vertical="center"/>
    </xf>
    <xf numFmtId="10" fontId="82" fillId="35" borderId="19" xfId="1827" applyNumberFormat="1" applyFont="1" applyFill="1" applyBorder="1" applyAlignment="1">
      <alignment horizontal="center" vertical="center"/>
    </xf>
    <xf numFmtId="0" fontId="83" fillId="32" borderId="27" xfId="0" applyFont="1" applyFill="1" applyBorder="1" applyAlignment="1">
      <alignment horizontal="center" vertical="center"/>
    </xf>
    <xf numFmtId="0" fontId="83" fillId="32" borderId="20" xfId="0" applyFont="1" applyFill="1" applyBorder="1" applyAlignment="1">
      <alignment horizontal="center" vertical="center"/>
    </xf>
    <xf numFmtId="0" fontId="83" fillId="32" borderId="21" xfId="0" applyFont="1" applyFill="1" applyBorder="1" applyAlignment="1">
      <alignment horizontal="center" vertical="center"/>
    </xf>
    <xf numFmtId="0" fontId="83" fillId="32" borderId="17" xfId="0" applyFont="1" applyFill="1" applyBorder="1" applyAlignment="1">
      <alignment horizontal="center" vertical="center"/>
    </xf>
    <xf numFmtId="0" fontId="83" fillId="32" borderId="18" xfId="0" applyFont="1" applyFill="1" applyBorder="1" applyAlignment="1">
      <alignment horizontal="center" vertical="center"/>
    </xf>
    <xf numFmtId="0" fontId="83" fillId="32" borderId="19" xfId="0" applyFont="1" applyFill="1" applyBorder="1" applyAlignment="1">
      <alignment horizontal="center" vertical="center"/>
    </xf>
    <xf numFmtId="0" fontId="58" fillId="30" borderId="11" xfId="0" applyFont="1" applyFill="1" applyBorder="1" applyAlignment="1">
      <alignment horizontal="center" vertical="center"/>
    </xf>
    <xf numFmtId="0" fontId="58" fillId="30" borderId="12" xfId="0" applyFont="1" applyFill="1" applyBorder="1" applyAlignment="1">
      <alignment horizontal="center" vertical="center"/>
    </xf>
    <xf numFmtId="0" fontId="58" fillId="30" borderId="13" xfId="0" applyFont="1" applyFill="1" applyBorder="1" applyAlignment="1">
      <alignment horizontal="center" vertical="center"/>
    </xf>
    <xf numFmtId="0" fontId="84" fillId="29" borderId="16" xfId="0" applyFont="1" applyFill="1" applyBorder="1" applyAlignment="1">
      <alignment horizontal="center" vertical="center"/>
    </xf>
    <xf numFmtId="0" fontId="1" fillId="27" borderId="18" xfId="0" applyFont="1" applyFill="1" applyBorder="1" applyAlignment="1">
      <alignment horizontal="right" vertical="center"/>
    </xf>
    <xf numFmtId="0" fontId="1" fillId="27" borderId="19" xfId="0" applyFont="1" applyFill="1" applyBorder="1" applyAlignment="1">
      <alignment horizontal="right" vertical="center"/>
    </xf>
    <xf numFmtId="0" fontId="1" fillId="27" borderId="0" xfId="0" applyFont="1" applyFill="1" applyAlignment="1">
      <alignment horizontal="right" vertical="center"/>
    </xf>
    <xf numFmtId="181" fontId="5" fillId="31" borderId="0" xfId="0" applyNumberFormat="1" applyFont="1" applyFill="1" applyAlignment="1">
      <alignment horizontal="center" vertical="center"/>
    </xf>
    <xf numFmtId="0" fontId="6" fillId="29" borderId="0" xfId="0" applyFont="1" applyFill="1" applyAlignment="1">
      <alignment horizontal="left" vertical="center"/>
    </xf>
    <xf numFmtId="0" fontId="5" fillId="31" borderId="0" xfId="0" applyFont="1" applyFill="1" applyAlignment="1">
      <alignment horizontal="left" vertical="center"/>
    </xf>
    <xf numFmtId="0" fontId="5" fillId="29" borderId="0" xfId="0" applyFont="1" applyFill="1" applyAlignment="1">
      <alignment horizontal="left" vertical="center"/>
    </xf>
    <xf numFmtId="0" fontId="0" fillId="29" borderId="23" xfId="0" applyFill="1" applyBorder="1" applyAlignment="1">
      <alignment horizontal="center"/>
    </xf>
    <xf numFmtId="0" fontId="0" fillId="29" borderId="0" xfId="0" applyFill="1" applyAlignment="1">
      <alignment horizontal="center"/>
    </xf>
    <xf numFmtId="0" fontId="0" fillId="29" borderId="18" xfId="0" applyFill="1" applyBorder="1" applyAlignment="1">
      <alignment horizontal="center"/>
    </xf>
    <xf numFmtId="0" fontId="6" fillId="30" borderId="12" xfId="0" applyFont="1" applyFill="1" applyBorder="1" applyAlignment="1">
      <alignment horizontal="left" vertical="center"/>
    </xf>
    <xf numFmtId="0" fontId="6" fillId="29" borderId="20" xfId="0" applyFont="1" applyFill="1" applyBorder="1" applyAlignment="1">
      <alignment horizontal="center" vertical="center"/>
    </xf>
    <xf numFmtId="0" fontId="1" fillId="29" borderId="36" xfId="0" applyFont="1" applyFill="1" applyBorder="1" applyAlignment="1">
      <alignment horizontal="left" vertical="center"/>
    </xf>
    <xf numFmtId="0" fontId="27" fillId="29" borderId="12" xfId="0" applyFont="1" applyFill="1" applyBorder="1" applyAlignment="1">
      <alignment horizontal="center" vertical="center"/>
    </xf>
    <xf numFmtId="0" fontId="4" fillId="29" borderId="20" xfId="0" applyFont="1" applyFill="1" applyBorder="1" applyAlignment="1">
      <alignment horizontal="right" vertical="center"/>
    </xf>
    <xf numFmtId="0" fontId="5" fillId="29" borderId="26" xfId="0" applyFont="1" applyFill="1" applyBorder="1" applyAlignment="1">
      <alignment horizontal="center" vertical="center" wrapText="1"/>
    </xf>
    <xf numFmtId="0" fontId="5" fillId="29" borderId="5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/>
    </xf>
    <xf numFmtId="0" fontId="2" fillId="30" borderId="26" xfId="0" applyFont="1" applyFill="1" applyBorder="1" applyAlignment="1">
      <alignment horizontal="center" vertical="center"/>
    </xf>
    <xf numFmtId="0" fontId="2" fillId="30" borderId="54" xfId="0" applyFont="1" applyFill="1" applyBorder="1" applyAlignment="1">
      <alignment horizontal="center" vertical="center"/>
    </xf>
    <xf numFmtId="10" fontId="5" fillId="29" borderId="26" xfId="1827" applyNumberFormat="1" applyFont="1" applyFill="1" applyBorder="1" applyAlignment="1">
      <alignment horizontal="center" vertical="center" wrapText="1"/>
    </xf>
    <xf numFmtId="10" fontId="5" fillId="29" borderId="54" xfId="1827" applyNumberFormat="1" applyFont="1" applyFill="1" applyBorder="1" applyAlignment="1">
      <alignment horizontal="center" vertical="center" wrapText="1"/>
    </xf>
    <xf numFmtId="10" fontId="5" fillId="29" borderId="60" xfId="1827" applyNumberFormat="1" applyFont="1" applyFill="1" applyBorder="1" applyAlignment="1">
      <alignment horizontal="center" vertical="center" wrapText="1"/>
    </xf>
    <xf numFmtId="10" fontId="5" fillId="29" borderId="61" xfId="1827" applyNumberFormat="1" applyFont="1" applyFill="1" applyBorder="1" applyAlignment="1">
      <alignment horizontal="center" vertical="center" wrapText="1"/>
    </xf>
    <xf numFmtId="10" fontId="5" fillId="29" borderId="56" xfId="1827" applyNumberFormat="1" applyFont="1" applyFill="1" applyBorder="1" applyAlignment="1">
      <alignment horizontal="center" vertical="center" wrapText="1"/>
    </xf>
    <xf numFmtId="0" fontId="68" fillId="29" borderId="0" xfId="0" applyFont="1" applyFill="1" applyAlignment="1">
      <alignment horizontal="left" vertical="center"/>
    </xf>
    <xf numFmtId="0" fontId="68" fillId="29" borderId="0" xfId="0" applyFont="1" applyFill="1" applyAlignment="1">
      <alignment horizontal="left" vertical="center" wrapText="1"/>
    </xf>
    <xf numFmtId="0" fontId="68" fillId="29" borderId="20" xfId="0" applyFont="1" applyFill="1" applyBorder="1" applyAlignment="1">
      <alignment horizontal="center" vertical="center"/>
    </xf>
    <xf numFmtId="0" fontId="68" fillId="29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79" fillId="29" borderId="20" xfId="0" applyFont="1" applyFill="1" applyBorder="1" applyAlignment="1">
      <alignment horizontal="left" vertical="center"/>
    </xf>
    <xf numFmtId="0" fontId="73" fillId="29" borderId="36" xfId="0" applyFont="1" applyFill="1" applyBorder="1" applyAlignment="1">
      <alignment horizontal="left" vertical="center"/>
    </xf>
    <xf numFmtId="0" fontId="79" fillId="29" borderId="0" xfId="0" applyFont="1" applyFill="1" applyAlignment="1">
      <alignment horizontal="left" vertical="center"/>
    </xf>
    <xf numFmtId="0" fontId="2" fillId="29" borderId="18" xfId="0" applyFont="1" applyFill="1" applyBorder="1" applyAlignment="1">
      <alignment horizontal="right" vertical="center" wrapText="1"/>
    </xf>
    <xf numFmtId="0" fontId="2" fillId="29" borderId="12" xfId="0" applyFont="1" applyFill="1" applyBorder="1" applyAlignment="1">
      <alignment horizontal="left" vertical="center"/>
    </xf>
    <xf numFmtId="189" fontId="73" fillId="29" borderId="18" xfId="1827" applyNumberFormat="1" applyFont="1" applyFill="1" applyBorder="1" applyAlignment="1">
      <alignment vertical="center"/>
    </xf>
    <xf numFmtId="189" fontId="4" fillId="29" borderId="20" xfId="1827" applyNumberFormat="1" applyFont="1" applyFill="1" applyBorder="1" applyAlignment="1" applyProtection="1">
      <alignment vertical="center"/>
      <protection locked="0"/>
    </xf>
    <xf numFmtId="189" fontId="1" fillId="27" borderId="0" xfId="1827" applyNumberFormat="1" applyFont="1" applyFill="1" applyAlignment="1" applyProtection="1">
      <alignment vertical="center"/>
      <protection locked="0"/>
    </xf>
    <xf numFmtId="189" fontId="2" fillId="27" borderId="0" xfId="1827" applyNumberFormat="1" applyFont="1" applyFill="1" applyAlignment="1">
      <alignment horizontal="left" vertical="center"/>
    </xf>
    <xf numFmtId="189" fontId="1" fillId="27" borderId="18" xfId="1827" applyNumberFormat="1" applyFont="1" applyFill="1" applyBorder="1" applyAlignment="1" applyProtection="1">
      <alignment vertical="center"/>
      <protection locked="0"/>
    </xf>
    <xf numFmtId="189" fontId="2" fillId="27" borderId="52" xfId="1827" applyNumberFormat="1" applyFont="1" applyFill="1" applyBorder="1" applyAlignment="1">
      <alignment horizontal="center" vertical="center"/>
    </xf>
    <xf numFmtId="189" fontId="2" fillId="27" borderId="53" xfId="1827" applyNumberFormat="1" applyFont="1" applyFill="1" applyBorder="1" applyAlignment="1">
      <alignment horizontal="center" vertical="center"/>
    </xf>
    <xf numFmtId="189" fontId="1" fillId="31" borderId="47" xfId="1827" applyNumberFormat="1" applyFont="1" applyFill="1" applyBorder="1" applyAlignment="1" applyProtection="1">
      <alignment horizontal="center" vertical="center"/>
    </xf>
    <xf numFmtId="189" fontId="2" fillId="31" borderId="23" xfId="63" applyNumberFormat="1" applyFont="1" applyFill="1" applyBorder="1" applyAlignment="1">
      <alignment horizontal="center" vertical="center"/>
    </xf>
    <xf numFmtId="189" fontId="2" fillId="29" borderId="0" xfId="1827" applyNumberFormat="1" applyFont="1" applyFill="1" applyAlignment="1">
      <alignment horizontal="center" vertical="center"/>
    </xf>
    <xf numFmtId="189" fontId="2" fillId="31" borderId="24" xfId="1827" applyNumberFormat="1" applyFont="1" applyFill="1" applyBorder="1" applyAlignment="1">
      <alignment horizontal="right" vertical="center"/>
    </xf>
    <xf numFmtId="189" fontId="3" fillId="29" borderId="0" xfId="1827" applyNumberFormat="1" applyFont="1" applyFill="1" applyAlignment="1">
      <alignment vertical="center"/>
    </xf>
    <xf numFmtId="189" fontId="3" fillId="0" borderId="0" xfId="1827" applyNumberFormat="1" applyFont="1"/>
    <xf numFmtId="10" fontId="2" fillId="29" borderId="24" xfId="0" applyNumberFormat="1" applyFont="1" applyFill="1" applyBorder="1" applyAlignment="1">
      <alignment horizontal="left" vertical="center"/>
    </xf>
    <xf numFmtId="10" fontId="2" fillId="29" borderId="63" xfId="0" applyNumberFormat="1" applyFont="1" applyFill="1" applyBorder="1" applyAlignment="1">
      <alignment horizontal="left" vertical="center"/>
    </xf>
    <xf numFmtId="0" fontId="2" fillId="29" borderId="24" xfId="0" applyFont="1" applyFill="1" applyBorder="1" applyAlignment="1">
      <alignment vertical="center"/>
    </xf>
    <xf numFmtId="0" fontId="2" fillId="29" borderId="63" xfId="0" applyFont="1" applyFill="1" applyBorder="1" applyAlignment="1">
      <alignment vertical="center"/>
    </xf>
    <xf numFmtId="2" fontId="1" fillId="29" borderId="5" xfId="0" applyNumberFormat="1" applyFont="1" applyFill="1" applyBorder="1"/>
    <xf numFmtId="185" fontId="0" fillId="37" borderId="5" xfId="0" applyNumberFormat="1" applyFill="1" applyBorder="1"/>
    <xf numFmtId="0" fontId="3" fillId="31" borderId="24" xfId="63" applyNumberFormat="1" applyFont="1" applyFill="1" applyBorder="1" applyAlignment="1">
      <alignment horizontal="center" vertical="center"/>
    </xf>
  </cellXfs>
  <cellStyles count="2948">
    <cellStyle name="_x000d__x000a_JournalTemplate=C:\COMFO\CTALK\JOURSTD.TPL_x000d__x000a_LbStateAddress=3 3 0 251 1 89 2 311_x000d__x000a_LbStateJou" xfId="1" xr:uid="{00000000-0005-0000-0000-000000000000}"/>
    <cellStyle name="20% - Ênfase1 100" xfId="2" xr:uid="{00000000-0005-0000-0000-000001000000}"/>
    <cellStyle name="20% - Ênfase1 2" xfId="3" xr:uid="{00000000-0005-0000-0000-000002000000}"/>
    <cellStyle name="20% - Ênfase2 2" xfId="4" xr:uid="{00000000-0005-0000-0000-000003000000}"/>
    <cellStyle name="20% - Ênfase3 2" xfId="5" xr:uid="{00000000-0005-0000-0000-000004000000}"/>
    <cellStyle name="20% - Ênfase4 2" xfId="6" xr:uid="{00000000-0005-0000-0000-000005000000}"/>
    <cellStyle name="20% - Ênfase5 2" xfId="7" xr:uid="{00000000-0005-0000-0000-000006000000}"/>
    <cellStyle name="20% - Ênfase6 2" xfId="8" xr:uid="{00000000-0005-0000-0000-000007000000}"/>
    <cellStyle name="40% - Ênfase1 2" xfId="9" xr:uid="{00000000-0005-0000-0000-000008000000}"/>
    <cellStyle name="40% - Ênfase2 2" xfId="10" xr:uid="{00000000-0005-0000-0000-000009000000}"/>
    <cellStyle name="40% - Ênfase3 2" xfId="11" xr:uid="{00000000-0005-0000-0000-00000A000000}"/>
    <cellStyle name="40% - Ênfase4 2" xfId="12" xr:uid="{00000000-0005-0000-0000-00000B000000}"/>
    <cellStyle name="40% - Ênfase5 2" xfId="13" xr:uid="{00000000-0005-0000-0000-00000C000000}"/>
    <cellStyle name="40% - Ênfase6 2" xfId="14" xr:uid="{00000000-0005-0000-0000-00000D000000}"/>
    <cellStyle name="60% - Ênfase1 2" xfId="15" xr:uid="{00000000-0005-0000-0000-00000E000000}"/>
    <cellStyle name="60% - Ênfase2 2" xfId="16" xr:uid="{00000000-0005-0000-0000-00000F000000}"/>
    <cellStyle name="60% - Ênfase3 2" xfId="17" xr:uid="{00000000-0005-0000-0000-000010000000}"/>
    <cellStyle name="60% - Ênfase4 2" xfId="18" xr:uid="{00000000-0005-0000-0000-000011000000}"/>
    <cellStyle name="60% - Ênfase5 2" xfId="19" xr:uid="{00000000-0005-0000-0000-000012000000}"/>
    <cellStyle name="60% - Ênfase6 2" xfId="20" xr:uid="{00000000-0005-0000-0000-000013000000}"/>
    <cellStyle name="60% - Ênfase6 37" xfId="21" xr:uid="{00000000-0005-0000-0000-000014000000}"/>
    <cellStyle name="Bom 2" xfId="22" xr:uid="{00000000-0005-0000-0000-000015000000}"/>
    <cellStyle name="Cálculo 2" xfId="23" xr:uid="{00000000-0005-0000-0000-000016000000}"/>
    <cellStyle name="Célula de Verificação 2" xfId="24" xr:uid="{00000000-0005-0000-0000-000017000000}"/>
    <cellStyle name="Célula Vinculada 2" xfId="25" xr:uid="{00000000-0005-0000-0000-000018000000}"/>
    <cellStyle name="Comma0" xfId="26" xr:uid="{00000000-0005-0000-0000-00001A000000}"/>
    <cellStyle name="CORES" xfId="27" xr:uid="{00000000-0005-0000-0000-00001B000000}"/>
    <cellStyle name="Currency0" xfId="28" xr:uid="{00000000-0005-0000-0000-00001D000000}"/>
    <cellStyle name="Data" xfId="29" xr:uid="{00000000-0005-0000-0000-00001E000000}"/>
    <cellStyle name="Date" xfId="30" xr:uid="{00000000-0005-0000-0000-00001F000000}"/>
    <cellStyle name="Ênfase1 2" xfId="31" xr:uid="{00000000-0005-0000-0000-000020000000}"/>
    <cellStyle name="Ênfase2 2" xfId="32" xr:uid="{00000000-0005-0000-0000-000021000000}"/>
    <cellStyle name="Ênfase3 2" xfId="33" xr:uid="{00000000-0005-0000-0000-000022000000}"/>
    <cellStyle name="Ênfase4 2" xfId="34" xr:uid="{00000000-0005-0000-0000-000023000000}"/>
    <cellStyle name="Ênfase5 2" xfId="35" xr:uid="{00000000-0005-0000-0000-000024000000}"/>
    <cellStyle name="Ênfase6 2" xfId="36" xr:uid="{00000000-0005-0000-0000-000025000000}"/>
    <cellStyle name="Entrada 2" xfId="37" xr:uid="{00000000-0005-0000-0000-000026000000}"/>
    <cellStyle name="Excel Built-in Excel Built-in Excel Built-in Excel Built-in Excel Built-in Excel Built-in Excel Built-in Excel Built-in Separador de milhares 4" xfId="38" xr:uid="{00000000-0005-0000-0000-000027000000}"/>
    <cellStyle name="Excel Built-in Excel Built-in Excel Built-in Excel Built-in Excel Built-in Excel Built-in Excel Built-in Separador de milhares 4" xfId="39" xr:uid="{00000000-0005-0000-0000-000028000000}"/>
    <cellStyle name="Excel Built-in Normal" xfId="40" xr:uid="{00000000-0005-0000-0000-000029000000}"/>
    <cellStyle name="Excel Built-in Normal 1" xfId="41" xr:uid="{00000000-0005-0000-0000-00002A000000}"/>
    <cellStyle name="Excel Built-in Normal 2" xfId="42" xr:uid="{00000000-0005-0000-0000-00002B000000}"/>
    <cellStyle name="Excel Built-in Normal 3" xfId="43" xr:uid="{00000000-0005-0000-0000-00002C000000}"/>
    <cellStyle name="Excel_BuiltIn_Comma" xfId="44" xr:uid="{00000000-0005-0000-0000-00002D000000}"/>
    <cellStyle name="Fixed" xfId="45" xr:uid="{00000000-0005-0000-0000-00002E000000}"/>
    <cellStyle name="Fixo" xfId="46" xr:uid="{00000000-0005-0000-0000-00002F000000}"/>
    <cellStyle name="Grey" xfId="47" xr:uid="{00000000-0005-0000-0000-000030000000}"/>
    <cellStyle name="Heading" xfId="48" xr:uid="{00000000-0005-0000-0000-000031000000}"/>
    <cellStyle name="Heading 1" xfId="49" xr:uid="{00000000-0005-0000-0000-000032000000}"/>
    <cellStyle name="Heading 2" xfId="50" xr:uid="{00000000-0005-0000-0000-000033000000}"/>
    <cellStyle name="Heading1" xfId="51" xr:uid="{00000000-0005-0000-0000-000034000000}"/>
    <cellStyle name="Hiperlink" xfId="52" builtinId="8"/>
    <cellStyle name="Hiperlink 2" xfId="53" xr:uid="{00000000-0005-0000-0000-000035000000}"/>
    <cellStyle name="Incorreto 2" xfId="54" xr:uid="{00000000-0005-0000-0000-000037000000}"/>
    <cellStyle name="Indefinido" xfId="55" xr:uid="{00000000-0005-0000-0000-000038000000}"/>
    <cellStyle name="Input [yellow]" xfId="56" xr:uid="{00000000-0005-0000-0000-000039000000}"/>
    <cellStyle name="material" xfId="57" xr:uid="{00000000-0005-0000-0000-00003A000000}"/>
    <cellStyle name="material 2" xfId="58" xr:uid="{00000000-0005-0000-0000-00003B000000}"/>
    <cellStyle name="material 2 2" xfId="59" xr:uid="{00000000-0005-0000-0000-00003C000000}"/>
    <cellStyle name="material 3" xfId="60" xr:uid="{00000000-0005-0000-0000-00003D000000}"/>
    <cellStyle name="material 4" xfId="61" xr:uid="{00000000-0005-0000-0000-00003E000000}"/>
    <cellStyle name="MINIPG" xfId="62" xr:uid="{00000000-0005-0000-0000-00003F000000}"/>
    <cellStyle name="Moeda" xfId="63" builtinId="4"/>
    <cellStyle name="Moeda 2" xfId="64" xr:uid="{00000000-0005-0000-0000-000040000000}"/>
    <cellStyle name="Moeda 2 2" xfId="65" xr:uid="{00000000-0005-0000-0000-000041000000}"/>
    <cellStyle name="Neutra 2" xfId="66" xr:uid="{00000000-0005-0000-0000-000042000000}"/>
    <cellStyle name="Normal" xfId="0" builtinId="0"/>
    <cellStyle name="Normal - Style1" xfId="67" xr:uid="{00000000-0005-0000-0000-000044000000}"/>
    <cellStyle name="Normal 10" xfId="68" xr:uid="{00000000-0005-0000-0000-000045000000}"/>
    <cellStyle name="Normal 10 2" xfId="69" xr:uid="{00000000-0005-0000-0000-000046000000}"/>
    <cellStyle name="Normal 10 2 2" xfId="70" xr:uid="{00000000-0005-0000-0000-000047000000}"/>
    <cellStyle name="Normal 10 3" xfId="71" xr:uid="{00000000-0005-0000-0000-000048000000}"/>
    <cellStyle name="Normal 100" xfId="72" xr:uid="{00000000-0005-0000-0000-000049000000}"/>
    <cellStyle name="Normal 101" xfId="73" xr:uid="{00000000-0005-0000-0000-00004A000000}"/>
    <cellStyle name="Normal 102" xfId="74" xr:uid="{00000000-0005-0000-0000-00004B000000}"/>
    <cellStyle name="Normal 103" xfId="75" xr:uid="{00000000-0005-0000-0000-00004C000000}"/>
    <cellStyle name="Normal 104" xfId="76" xr:uid="{00000000-0005-0000-0000-00004D000000}"/>
    <cellStyle name="Normal 105" xfId="77" xr:uid="{00000000-0005-0000-0000-00004E000000}"/>
    <cellStyle name="Normal 106" xfId="78" xr:uid="{00000000-0005-0000-0000-00004F000000}"/>
    <cellStyle name="Normal 107" xfId="79" xr:uid="{00000000-0005-0000-0000-000050000000}"/>
    <cellStyle name="Normal 108" xfId="80" xr:uid="{00000000-0005-0000-0000-000051000000}"/>
    <cellStyle name="Normal 109" xfId="81" xr:uid="{00000000-0005-0000-0000-000052000000}"/>
    <cellStyle name="Normal 11" xfId="82" xr:uid="{00000000-0005-0000-0000-000053000000}"/>
    <cellStyle name="Normal 11 2" xfId="83" xr:uid="{00000000-0005-0000-0000-000054000000}"/>
    <cellStyle name="Normal 11 2 2" xfId="84" xr:uid="{00000000-0005-0000-0000-000055000000}"/>
    <cellStyle name="Normal 11 3" xfId="85" xr:uid="{00000000-0005-0000-0000-000056000000}"/>
    <cellStyle name="Normal 110" xfId="86" xr:uid="{00000000-0005-0000-0000-000057000000}"/>
    <cellStyle name="Normal 111" xfId="87" xr:uid="{00000000-0005-0000-0000-000058000000}"/>
    <cellStyle name="Normal 112" xfId="88" xr:uid="{00000000-0005-0000-0000-000059000000}"/>
    <cellStyle name="Normal 113" xfId="89" xr:uid="{00000000-0005-0000-0000-00005A000000}"/>
    <cellStyle name="Normal 114" xfId="90" xr:uid="{00000000-0005-0000-0000-00005B000000}"/>
    <cellStyle name="Normal 115" xfId="91" xr:uid="{00000000-0005-0000-0000-00005C000000}"/>
    <cellStyle name="Normal 116" xfId="92" xr:uid="{00000000-0005-0000-0000-00005D000000}"/>
    <cellStyle name="Normal 117" xfId="93" xr:uid="{00000000-0005-0000-0000-00005E000000}"/>
    <cellStyle name="Normal 118" xfId="94" xr:uid="{00000000-0005-0000-0000-00005F000000}"/>
    <cellStyle name="Normal 119" xfId="95" xr:uid="{00000000-0005-0000-0000-000060000000}"/>
    <cellStyle name="Normal 12" xfId="96" xr:uid="{00000000-0005-0000-0000-000061000000}"/>
    <cellStyle name="Normal 12 2" xfId="97" xr:uid="{00000000-0005-0000-0000-000062000000}"/>
    <cellStyle name="Normal 12 2 2" xfId="98" xr:uid="{00000000-0005-0000-0000-000063000000}"/>
    <cellStyle name="Normal 12 3" xfId="99" xr:uid="{00000000-0005-0000-0000-000064000000}"/>
    <cellStyle name="Normal 12 4" xfId="100" xr:uid="{00000000-0005-0000-0000-000065000000}"/>
    <cellStyle name="Normal 120" xfId="101" xr:uid="{00000000-0005-0000-0000-000066000000}"/>
    <cellStyle name="Normal 121" xfId="102" xr:uid="{00000000-0005-0000-0000-000067000000}"/>
    <cellStyle name="Normal 122" xfId="103" xr:uid="{00000000-0005-0000-0000-000068000000}"/>
    <cellStyle name="Normal 123" xfId="104" xr:uid="{00000000-0005-0000-0000-000069000000}"/>
    <cellStyle name="Normal 124" xfId="105" xr:uid="{00000000-0005-0000-0000-00006A000000}"/>
    <cellStyle name="Normal 125" xfId="106" xr:uid="{00000000-0005-0000-0000-00006B000000}"/>
    <cellStyle name="Normal 126" xfId="107" xr:uid="{00000000-0005-0000-0000-00006C000000}"/>
    <cellStyle name="Normal 127" xfId="108" xr:uid="{00000000-0005-0000-0000-00006D000000}"/>
    <cellStyle name="Normal 128" xfId="109" xr:uid="{00000000-0005-0000-0000-00006E000000}"/>
    <cellStyle name="Normal 129" xfId="110" xr:uid="{00000000-0005-0000-0000-00006F000000}"/>
    <cellStyle name="Normal 13" xfId="111" xr:uid="{00000000-0005-0000-0000-000070000000}"/>
    <cellStyle name="Normal 13 10" xfId="112" xr:uid="{00000000-0005-0000-0000-000071000000}"/>
    <cellStyle name="Normal 13 11" xfId="113" xr:uid="{00000000-0005-0000-0000-000072000000}"/>
    <cellStyle name="Normal 13 12" xfId="114" xr:uid="{00000000-0005-0000-0000-000073000000}"/>
    <cellStyle name="Normal 13 13" xfId="115" xr:uid="{00000000-0005-0000-0000-000074000000}"/>
    <cellStyle name="Normal 13 2" xfId="116" xr:uid="{00000000-0005-0000-0000-000075000000}"/>
    <cellStyle name="Normal 13 2 10" xfId="117" xr:uid="{00000000-0005-0000-0000-000076000000}"/>
    <cellStyle name="Normal 13 2 11" xfId="118" xr:uid="{00000000-0005-0000-0000-000077000000}"/>
    <cellStyle name="Normal 13 2 2" xfId="119" xr:uid="{00000000-0005-0000-0000-000078000000}"/>
    <cellStyle name="Normal 13 2 2 2" xfId="120" xr:uid="{00000000-0005-0000-0000-000079000000}"/>
    <cellStyle name="Normal 13 2 2 2 2" xfId="121" xr:uid="{00000000-0005-0000-0000-00007A000000}"/>
    <cellStyle name="Normal 13 2 2 2 2 2" xfId="122" xr:uid="{00000000-0005-0000-0000-00007B000000}"/>
    <cellStyle name="Normal 13 2 2 2 3" xfId="123" xr:uid="{00000000-0005-0000-0000-00007C000000}"/>
    <cellStyle name="Normal 13 2 2 3" xfId="124" xr:uid="{00000000-0005-0000-0000-00007D000000}"/>
    <cellStyle name="Normal 13 2 2 3 2" xfId="125" xr:uid="{00000000-0005-0000-0000-00007E000000}"/>
    <cellStyle name="Normal 13 2 2 4" xfId="126" xr:uid="{00000000-0005-0000-0000-00007F000000}"/>
    <cellStyle name="Normal 13 2 2 5" xfId="127" xr:uid="{00000000-0005-0000-0000-000080000000}"/>
    <cellStyle name="Normal 13 2 2 6" xfId="128" xr:uid="{00000000-0005-0000-0000-000081000000}"/>
    <cellStyle name="Normal 13 2 3" xfId="129" xr:uid="{00000000-0005-0000-0000-000082000000}"/>
    <cellStyle name="Normal 13 2 3 2" xfId="130" xr:uid="{00000000-0005-0000-0000-000083000000}"/>
    <cellStyle name="Normal 13 2 3 2 2" xfId="131" xr:uid="{00000000-0005-0000-0000-000084000000}"/>
    <cellStyle name="Normal 13 2 3 2 2 2" xfId="132" xr:uid="{00000000-0005-0000-0000-000085000000}"/>
    <cellStyle name="Normal 13 2 3 2 3" xfId="133" xr:uid="{00000000-0005-0000-0000-000086000000}"/>
    <cellStyle name="Normal 13 2 3 3" xfId="134" xr:uid="{00000000-0005-0000-0000-000087000000}"/>
    <cellStyle name="Normal 13 2 3 3 2" xfId="135" xr:uid="{00000000-0005-0000-0000-000088000000}"/>
    <cellStyle name="Normal 13 2 3 4" xfId="136" xr:uid="{00000000-0005-0000-0000-000089000000}"/>
    <cellStyle name="Normal 13 2 3 5" xfId="137" xr:uid="{00000000-0005-0000-0000-00008A000000}"/>
    <cellStyle name="Normal 13 2 3 6" xfId="138" xr:uid="{00000000-0005-0000-0000-00008B000000}"/>
    <cellStyle name="Normal 13 2 4" xfId="139" xr:uid="{00000000-0005-0000-0000-00008C000000}"/>
    <cellStyle name="Normal 13 2 4 2" xfId="140" xr:uid="{00000000-0005-0000-0000-00008D000000}"/>
    <cellStyle name="Normal 13 2 4 2 2" xfId="141" xr:uid="{00000000-0005-0000-0000-00008E000000}"/>
    <cellStyle name="Normal 13 2 4 3" xfId="142" xr:uid="{00000000-0005-0000-0000-00008F000000}"/>
    <cellStyle name="Normal 13 2 5" xfId="143" xr:uid="{00000000-0005-0000-0000-000090000000}"/>
    <cellStyle name="Normal 13 2 5 2" xfId="144" xr:uid="{00000000-0005-0000-0000-000091000000}"/>
    <cellStyle name="Normal 13 2 5 2 2" xfId="145" xr:uid="{00000000-0005-0000-0000-000092000000}"/>
    <cellStyle name="Normal 13 2 5 3" xfId="146" xr:uid="{00000000-0005-0000-0000-000093000000}"/>
    <cellStyle name="Normal 13 2 6" xfId="147" xr:uid="{00000000-0005-0000-0000-000094000000}"/>
    <cellStyle name="Normal 13 2 6 2" xfId="148" xr:uid="{00000000-0005-0000-0000-000095000000}"/>
    <cellStyle name="Normal 13 2 6 2 2" xfId="149" xr:uid="{00000000-0005-0000-0000-000096000000}"/>
    <cellStyle name="Normal 13 2 6 3" xfId="150" xr:uid="{00000000-0005-0000-0000-000097000000}"/>
    <cellStyle name="Normal 13 2 7" xfId="151" xr:uid="{00000000-0005-0000-0000-000098000000}"/>
    <cellStyle name="Normal 13 2 7 2" xfId="152" xr:uid="{00000000-0005-0000-0000-000099000000}"/>
    <cellStyle name="Normal 13 2 8" xfId="153" xr:uid="{00000000-0005-0000-0000-00009A000000}"/>
    <cellStyle name="Normal 13 2 9" xfId="154" xr:uid="{00000000-0005-0000-0000-00009B000000}"/>
    <cellStyle name="Normal 13 3" xfId="155" xr:uid="{00000000-0005-0000-0000-00009C000000}"/>
    <cellStyle name="Normal 13 3 10" xfId="156" xr:uid="{00000000-0005-0000-0000-00009D000000}"/>
    <cellStyle name="Normal 13 3 11" xfId="157" xr:uid="{00000000-0005-0000-0000-00009E000000}"/>
    <cellStyle name="Normal 13 3 2" xfId="158" xr:uid="{00000000-0005-0000-0000-00009F000000}"/>
    <cellStyle name="Normal 13 3 2 2" xfId="159" xr:uid="{00000000-0005-0000-0000-0000A0000000}"/>
    <cellStyle name="Normal 13 3 2 2 2" xfId="160" xr:uid="{00000000-0005-0000-0000-0000A1000000}"/>
    <cellStyle name="Normal 13 3 2 2 2 2" xfId="161" xr:uid="{00000000-0005-0000-0000-0000A2000000}"/>
    <cellStyle name="Normal 13 3 2 2 3" xfId="162" xr:uid="{00000000-0005-0000-0000-0000A3000000}"/>
    <cellStyle name="Normal 13 3 2 3" xfId="163" xr:uid="{00000000-0005-0000-0000-0000A4000000}"/>
    <cellStyle name="Normal 13 3 2 3 2" xfId="164" xr:uid="{00000000-0005-0000-0000-0000A5000000}"/>
    <cellStyle name="Normal 13 3 2 4" xfId="165" xr:uid="{00000000-0005-0000-0000-0000A6000000}"/>
    <cellStyle name="Normal 13 3 2 5" xfId="166" xr:uid="{00000000-0005-0000-0000-0000A7000000}"/>
    <cellStyle name="Normal 13 3 2 6" xfId="167" xr:uid="{00000000-0005-0000-0000-0000A8000000}"/>
    <cellStyle name="Normal 13 3 3" xfId="168" xr:uid="{00000000-0005-0000-0000-0000A9000000}"/>
    <cellStyle name="Normal 13 3 3 2" xfId="169" xr:uid="{00000000-0005-0000-0000-0000AA000000}"/>
    <cellStyle name="Normal 13 3 3 2 2" xfId="170" xr:uid="{00000000-0005-0000-0000-0000AB000000}"/>
    <cellStyle name="Normal 13 3 3 2 2 2" xfId="171" xr:uid="{00000000-0005-0000-0000-0000AC000000}"/>
    <cellStyle name="Normal 13 3 3 2 3" xfId="172" xr:uid="{00000000-0005-0000-0000-0000AD000000}"/>
    <cellStyle name="Normal 13 3 3 3" xfId="173" xr:uid="{00000000-0005-0000-0000-0000AE000000}"/>
    <cellStyle name="Normal 13 3 3 3 2" xfId="174" xr:uid="{00000000-0005-0000-0000-0000AF000000}"/>
    <cellStyle name="Normal 13 3 3 4" xfId="175" xr:uid="{00000000-0005-0000-0000-0000B0000000}"/>
    <cellStyle name="Normal 13 3 3 5" xfId="176" xr:uid="{00000000-0005-0000-0000-0000B1000000}"/>
    <cellStyle name="Normal 13 3 3 6" xfId="177" xr:uid="{00000000-0005-0000-0000-0000B2000000}"/>
    <cellStyle name="Normal 13 3 4" xfId="178" xr:uid="{00000000-0005-0000-0000-0000B3000000}"/>
    <cellStyle name="Normal 13 3 4 2" xfId="179" xr:uid="{00000000-0005-0000-0000-0000B4000000}"/>
    <cellStyle name="Normal 13 3 4 2 2" xfId="180" xr:uid="{00000000-0005-0000-0000-0000B5000000}"/>
    <cellStyle name="Normal 13 3 4 3" xfId="181" xr:uid="{00000000-0005-0000-0000-0000B6000000}"/>
    <cellStyle name="Normal 13 3 5" xfId="182" xr:uid="{00000000-0005-0000-0000-0000B7000000}"/>
    <cellStyle name="Normal 13 3 5 2" xfId="183" xr:uid="{00000000-0005-0000-0000-0000B8000000}"/>
    <cellStyle name="Normal 13 3 5 2 2" xfId="184" xr:uid="{00000000-0005-0000-0000-0000B9000000}"/>
    <cellStyle name="Normal 13 3 5 3" xfId="185" xr:uid="{00000000-0005-0000-0000-0000BA000000}"/>
    <cellStyle name="Normal 13 3 6" xfId="186" xr:uid="{00000000-0005-0000-0000-0000BB000000}"/>
    <cellStyle name="Normal 13 3 6 2" xfId="187" xr:uid="{00000000-0005-0000-0000-0000BC000000}"/>
    <cellStyle name="Normal 13 3 6 2 2" xfId="188" xr:uid="{00000000-0005-0000-0000-0000BD000000}"/>
    <cellStyle name="Normal 13 3 6 3" xfId="189" xr:uid="{00000000-0005-0000-0000-0000BE000000}"/>
    <cellStyle name="Normal 13 3 7" xfId="190" xr:uid="{00000000-0005-0000-0000-0000BF000000}"/>
    <cellStyle name="Normal 13 3 7 2" xfId="191" xr:uid="{00000000-0005-0000-0000-0000C0000000}"/>
    <cellStyle name="Normal 13 3 8" xfId="192" xr:uid="{00000000-0005-0000-0000-0000C1000000}"/>
    <cellStyle name="Normal 13 3 9" xfId="193" xr:uid="{00000000-0005-0000-0000-0000C2000000}"/>
    <cellStyle name="Normal 13 4" xfId="194" xr:uid="{00000000-0005-0000-0000-0000C3000000}"/>
    <cellStyle name="Normal 13 4 10" xfId="195" xr:uid="{00000000-0005-0000-0000-0000C4000000}"/>
    <cellStyle name="Normal 13 4 11" xfId="196" xr:uid="{00000000-0005-0000-0000-0000C5000000}"/>
    <cellStyle name="Normal 13 4 2" xfId="197" xr:uid="{00000000-0005-0000-0000-0000C6000000}"/>
    <cellStyle name="Normal 13 4 2 2" xfId="198" xr:uid="{00000000-0005-0000-0000-0000C7000000}"/>
    <cellStyle name="Normal 13 4 2 2 2" xfId="199" xr:uid="{00000000-0005-0000-0000-0000C8000000}"/>
    <cellStyle name="Normal 13 4 2 2 2 2" xfId="200" xr:uid="{00000000-0005-0000-0000-0000C9000000}"/>
    <cellStyle name="Normal 13 4 2 2 3" xfId="201" xr:uid="{00000000-0005-0000-0000-0000CA000000}"/>
    <cellStyle name="Normal 13 4 2 3" xfId="202" xr:uid="{00000000-0005-0000-0000-0000CB000000}"/>
    <cellStyle name="Normal 13 4 2 3 2" xfId="203" xr:uid="{00000000-0005-0000-0000-0000CC000000}"/>
    <cellStyle name="Normal 13 4 2 3 2 2" xfId="204" xr:uid="{00000000-0005-0000-0000-0000CD000000}"/>
    <cellStyle name="Normal 13 4 2 3 3" xfId="205" xr:uid="{00000000-0005-0000-0000-0000CE000000}"/>
    <cellStyle name="Normal 13 4 2 4" xfId="206" xr:uid="{00000000-0005-0000-0000-0000CF000000}"/>
    <cellStyle name="Normal 13 4 2 4 2" xfId="207" xr:uid="{00000000-0005-0000-0000-0000D0000000}"/>
    <cellStyle name="Normal 13 4 2 4 2 2" xfId="208" xr:uid="{00000000-0005-0000-0000-0000D1000000}"/>
    <cellStyle name="Normal 13 4 2 4 3" xfId="209" xr:uid="{00000000-0005-0000-0000-0000D2000000}"/>
    <cellStyle name="Normal 13 4 2 5" xfId="210" xr:uid="{00000000-0005-0000-0000-0000D3000000}"/>
    <cellStyle name="Normal 13 4 2 5 2" xfId="211" xr:uid="{00000000-0005-0000-0000-0000D4000000}"/>
    <cellStyle name="Normal 13 4 2 6" xfId="212" xr:uid="{00000000-0005-0000-0000-0000D5000000}"/>
    <cellStyle name="Normal 13 4 2 7" xfId="213" xr:uid="{00000000-0005-0000-0000-0000D6000000}"/>
    <cellStyle name="Normal 13 4 2 8" xfId="214" xr:uid="{00000000-0005-0000-0000-0000D7000000}"/>
    <cellStyle name="Normal 13 4 3" xfId="215" xr:uid="{00000000-0005-0000-0000-0000D8000000}"/>
    <cellStyle name="Normal 13 4 3 2" xfId="216" xr:uid="{00000000-0005-0000-0000-0000D9000000}"/>
    <cellStyle name="Normal 13 4 3 2 2" xfId="217" xr:uid="{00000000-0005-0000-0000-0000DA000000}"/>
    <cellStyle name="Normal 13 4 3 2 2 2" xfId="218" xr:uid="{00000000-0005-0000-0000-0000DB000000}"/>
    <cellStyle name="Normal 13 4 3 2 3" xfId="219" xr:uid="{00000000-0005-0000-0000-0000DC000000}"/>
    <cellStyle name="Normal 13 4 3 3" xfId="220" xr:uid="{00000000-0005-0000-0000-0000DD000000}"/>
    <cellStyle name="Normal 13 4 3 3 2" xfId="221" xr:uid="{00000000-0005-0000-0000-0000DE000000}"/>
    <cellStyle name="Normal 13 4 3 3 2 2" xfId="222" xr:uid="{00000000-0005-0000-0000-0000DF000000}"/>
    <cellStyle name="Normal 13 4 3 3 3" xfId="223" xr:uid="{00000000-0005-0000-0000-0000E0000000}"/>
    <cellStyle name="Normal 13 4 3 4" xfId="224" xr:uid="{00000000-0005-0000-0000-0000E1000000}"/>
    <cellStyle name="Normal 13 4 3 4 2" xfId="225" xr:uid="{00000000-0005-0000-0000-0000E2000000}"/>
    <cellStyle name="Normal 13 4 3 5" xfId="226" xr:uid="{00000000-0005-0000-0000-0000E3000000}"/>
    <cellStyle name="Normal 13 4 3 6" xfId="227" xr:uid="{00000000-0005-0000-0000-0000E4000000}"/>
    <cellStyle name="Normal 13 4 3 7" xfId="228" xr:uid="{00000000-0005-0000-0000-0000E5000000}"/>
    <cellStyle name="Normal 13 4 4" xfId="229" xr:uid="{00000000-0005-0000-0000-0000E6000000}"/>
    <cellStyle name="Normal 13 4 4 2" xfId="230" xr:uid="{00000000-0005-0000-0000-0000E7000000}"/>
    <cellStyle name="Normal 13 4 4 2 2" xfId="231" xr:uid="{00000000-0005-0000-0000-0000E8000000}"/>
    <cellStyle name="Normal 13 4 4 3" xfId="232" xr:uid="{00000000-0005-0000-0000-0000E9000000}"/>
    <cellStyle name="Normal 13 4 5" xfId="233" xr:uid="{00000000-0005-0000-0000-0000EA000000}"/>
    <cellStyle name="Normal 13 4 5 2" xfId="234" xr:uid="{00000000-0005-0000-0000-0000EB000000}"/>
    <cellStyle name="Normal 13 4 5 2 2" xfId="235" xr:uid="{00000000-0005-0000-0000-0000EC000000}"/>
    <cellStyle name="Normal 13 4 5 3" xfId="236" xr:uid="{00000000-0005-0000-0000-0000ED000000}"/>
    <cellStyle name="Normal 13 4 6" xfId="237" xr:uid="{00000000-0005-0000-0000-0000EE000000}"/>
    <cellStyle name="Normal 13 4 6 2" xfId="238" xr:uid="{00000000-0005-0000-0000-0000EF000000}"/>
    <cellStyle name="Normal 13 4 6 2 2" xfId="239" xr:uid="{00000000-0005-0000-0000-0000F0000000}"/>
    <cellStyle name="Normal 13 4 6 3" xfId="240" xr:uid="{00000000-0005-0000-0000-0000F1000000}"/>
    <cellStyle name="Normal 13 4 7" xfId="241" xr:uid="{00000000-0005-0000-0000-0000F2000000}"/>
    <cellStyle name="Normal 13 4 7 2" xfId="242" xr:uid="{00000000-0005-0000-0000-0000F3000000}"/>
    <cellStyle name="Normal 13 4 7 2 2" xfId="243" xr:uid="{00000000-0005-0000-0000-0000F4000000}"/>
    <cellStyle name="Normal 13 4 7 3" xfId="244" xr:uid="{00000000-0005-0000-0000-0000F5000000}"/>
    <cellStyle name="Normal 13 4 8" xfId="245" xr:uid="{00000000-0005-0000-0000-0000F6000000}"/>
    <cellStyle name="Normal 13 4 8 2" xfId="246" xr:uid="{00000000-0005-0000-0000-0000F7000000}"/>
    <cellStyle name="Normal 13 4 9" xfId="247" xr:uid="{00000000-0005-0000-0000-0000F8000000}"/>
    <cellStyle name="Normal 13 5" xfId="248" xr:uid="{00000000-0005-0000-0000-0000F9000000}"/>
    <cellStyle name="Normal 13 5 2" xfId="249" xr:uid="{00000000-0005-0000-0000-0000FA000000}"/>
    <cellStyle name="Normal 13 5 2 2" xfId="250" xr:uid="{00000000-0005-0000-0000-0000FB000000}"/>
    <cellStyle name="Normal 13 5 2 2 2" xfId="251" xr:uid="{00000000-0005-0000-0000-0000FC000000}"/>
    <cellStyle name="Normal 13 5 2 2 2 2" xfId="252" xr:uid="{00000000-0005-0000-0000-0000FD000000}"/>
    <cellStyle name="Normal 13 5 2 2 3" xfId="253" xr:uid="{00000000-0005-0000-0000-0000FE000000}"/>
    <cellStyle name="Normal 13 5 2 3" xfId="254" xr:uid="{00000000-0005-0000-0000-0000FF000000}"/>
    <cellStyle name="Normal 13 5 2 3 2" xfId="255" xr:uid="{00000000-0005-0000-0000-000000010000}"/>
    <cellStyle name="Normal 13 5 2 4" xfId="256" xr:uid="{00000000-0005-0000-0000-000001010000}"/>
    <cellStyle name="Normal 13 5 2 5" xfId="257" xr:uid="{00000000-0005-0000-0000-000002010000}"/>
    <cellStyle name="Normal 13 5 2 6" xfId="258" xr:uid="{00000000-0005-0000-0000-000003010000}"/>
    <cellStyle name="Normal 13 5 3" xfId="259" xr:uid="{00000000-0005-0000-0000-000004010000}"/>
    <cellStyle name="Normal 13 5 3 2" xfId="260" xr:uid="{00000000-0005-0000-0000-000005010000}"/>
    <cellStyle name="Normal 13 5 3 2 2" xfId="261" xr:uid="{00000000-0005-0000-0000-000006010000}"/>
    <cellStyle name="Normal 13 5 3 3" xfId="262" xr:uid="{00000000-0005-0000-0000-000007010000}"/>
    <cellStyle name="Normal 13 5 4" xfId="263" xr:uid="{00000000-0005-0000-0000-000008010000}"/>
    <cellStyle name="Normal 13 5 4 2" xfId="264" xr:uid="{00000000-0005-0000-0000-000009010000}"/>
    <cellStyle name="Normal 13 5 4 2 2" xfId="265" xr:uid="{00000000-0005-0000-0000-00000A010000}"/>
    <cellStyle name="Normal 13 5 4 3" xfId="266" xr:uid="{00000000-0005-0000-0000-00000B010000}"/>
    <cellStyle name="Normal 13 5 5" xfId="267" xr:uid="{00000000-0005-0000-0000-00000C010000}"/>
    <cellStyle name="Normal 13 5 5 2" xfId="268" xr:uid="{00000000-0005-0000-0000-00000D010000}"/>
    <cellStyle name="Normal 13 5 6" xfId="269" xr:uid="{00000000-0005-0000-0000-00000E010000}"/>
    <cellStyle name="Normal 13 5 7" xfId="270" xr:uid="{00000000-0005-0000-0000-00000F010000}"/>
    <cellStyle name="Normal 13 5 8" xfId="271" xr:uid="{00000000-0005-0000-0000-000010010000}"/>
    <cellStyle name="Normal 13 6" xfId="272" xr:uid="{00000000-0005-0000-0000-000011010000}"/>
    <cellStyle name="Normal 13 6 2" xfId="273" xr:uid="{00000000-0005-0000-0000-000012010000}"/>
    <cellStyle name="Normal 13 6 2 2" xfId="274" xr:uid="{00000000-0005-0000-0000-000013010000}"/>
    <cellStyle name="Normal 13 6 3" xfId="275" xr:uid="{00000000-0005-0000-0000-000014010000}"/>
    <cellStyle name="Normal 13 7" xfId="276" xr:uid="{00000000-0005-0000-0000-000015010000}"/>
    <cellStyle name="Normal 13 7 2" xfId="277" xr:uid="{00000000-0005-0000-0000-000016010000}"/>
    <cellStyle name="Normal 13 7 2 2" xfId="278" xr:uid="{00000000-0005-0000-0000-000017010000}"/>
    <cellStyle name="Normal 13 7 3" xfId="279" xr:uid="{00000000-0005-0000-0000-000018010000}"/>
    <cellStyle name="Normal 13 8" xfId="280" xr:uid="{00000000-0005-0000-0000-000019010000}"/>
    <cellStyle name="Normal 13 8 2" xfId="281" xr:uid="{00000000-0005-0000-0000-00001A010000}"/>
    <cellStyle name="Normal 13 8 2 2" xfId="282" xr:uid="{00000000-0005-0000-0000-00001B010000}"/>
    <cellStyle name="Normal 13 8 3" xfId="283" xr:uid="{00000000-0005-0000-0000-00001C010000}"/>
    <cellStyle name="Normal 13 9" xfId="284" xr:uid="{00000000-0005-0000-0000-00001D010000}"/>
    <cellStyle name="Normal 13 9 2" xfId="285" xr:uid="{00000000-0005-0000-0000-00001E010000}"/>
    <cellStyle name="Normal 130" xfId="286" xr:uid="{00000000-0005-0000-0000-00001F010000}"/>
    <cellStyle name="Normal 131" xfId="287" xr:uid="{00000000-0005-0000-0000-000020010000}"/>
    <cellStyle name="Normal 132" xfId="288" xr:uid="{00000000-0005-0000-0000-000021010000}"/>
    <cellStyle name="Normal 133" xfId="289" xr:uid="{00000000-0005-0000-0000-000022010000}"/>
    <cellStyle name="Normal 134" xfId="290" xr:uid="{00000000-0005-0000-0000-000023010000}"/>
    <cellStyle name="Normal 135" xfId="291" xr:uid="{00000000-0005-0000-0000-000024010000}"/>
    <cellStyle name="Normal 136" xfId="292" xr:uid="{00000000-0005-0000-0000-000025010000}"/>
    <cellStyle name="Normal 137" xfId="293" xr:uid="{00000000-0005-0000-0000-000026010000}"/>
    <cellStyle name="Normal 138" xfId="294" xr:uid="{00000000-0005-0000-0000-000027010000}"/>
    <cellStyle name="Normal 139" xfId="295" xr:uid="{00000000-0005-0000-0000-000028010000}"/>
    <cellStyle name="Normal 14" xfId="296" xr:uid="{00000000-0005-0000-0000-000029010000}"/>
    <cellStyle name="Normal 14 10" xfId="297" xr:uid="{00000000-0005-0000-0000-00002A010000}"/>
    <cellStyle name="Normal 14 11" xfId="298" xr:uid="{00000000-0005-0000-0000-00002B010000}"/>
    <cellStyle name="Normal 14 12" xfId="299" xr:uid="{00000000-0005-0000-0000-00002C010000}"/>
    <cellStyle name="Normal 14 13" xfId="300" xr:uid="{00000000-0005-0000-0000-00002D010000}"/>
    <cellStyle name="Normal 14 2" xfId="301" xr:uid="{00000000-0005-0000-0000-00002E010000}"/>
    <cellStyle name="Normal 14 2 10" xfId="302" xr:uid="{00000000-0005-0000-0000-00002F010000}"/>
    <cellStyle name="Normal 14 2 11" xfId="303" xr:uid="{00000000-0005-0000-0000-000030010000}"/>
    <cellStyle name="Normal 14 2 2" xfId="304" xr:uid="{00000000-0005-0000-0000-000031010000}"/>
    <cellStyle name="Normal 14 2 2 2" xfId="305" xr:uid="{00000000-0005-0000-0000-000032010000}"/>
    <cellStyle name="Normal 14 2 2 2 2" xfId="306" xr:uid="{00000000-0005-0000-0000-000033010000}"/>
    <cellStyle name="Normal 14 2 2 2 2 2" xfId="307" xr:uid="{00000000-0005-0000-0000-000034010000}"/>
    <cellStyle name="Normal 14 2 2 2 3" xfId="308" xr:uid="{00000000-0005-0000-0000-000035010000}"/>
    <cellStyle name="Normal 14 2 2 3" xfId="309" xr:uid="{00000000-0005-0000-0000-000036010000}"/>
    <cellStyle name="Normal 14 2 2 3 2" xfId="310" xr:uid="{00000000-0005-0000-0000-000037010000}"/>
    <cellStyle name="Normal 14 2 2 4" xfId="311" xr:uid="{00000000-0005-0000-0000-000038010000}"/>
    <cellStyle name="Normal 14 2 2 5" xfId="312" xr:uid="{00000000-0005-0000-0000-000039010000}"/>
    <cellStyle name="Normal 14 2 2 6" xfId="313" xr:uid="{00000000-0005-0000-0000-00003A010000}"/>
    <cellStyle name="Normal 14 2 3" xfId="314" xr:uid="{00000000-0005-0000-0000-00003B010000}"/>
    <cellStyle name="Normal 14 2 3 2" xfId="315" xr:uid="{00000000-0005-0000-0000-00003C010000}"/>
    <cellStyle name="Normal 14 2 3 2 2" xfId="316" xr:uid="{00000000-0005-0000-0000-00003D010000}"/>
    <cellStyle name="Normal 14 2 3 2 2 2" xfId="317" xr:uid="{00000000-0005-0000-0000-00003E010000}"/>
    <cellStyle name="Normal 14 2 3 2 3" xfId="318" xr:uid="{00000000-0005-0000-0000-00003F010000}"/>
    <cellStyle name="Normal 14 2 3 3" xfId="319" xr:uid="{00000000-0005-0000-0000-000040010000}"/>
    <cellStyle name="Normal 14 2 3 3 2" xfId="320" xr:uid="{00000000-0005-0000-0000-000041010000}"/>
    <cellStyle name="Normal 14 2 3 4" xfId="321" xr:uid="{00000000-0005-0000-0000-000042010000}"/>
    <cellStyle name="Normal 14 2 3 5" xfId="322" xr:uid="{00000000-0005-0000-0000-000043010000}"/>
    <cellStyle name="Normal 14 2 3 6" xfId="323" xr:uid="{00000000-0005-0000-0000-000044010000}"/>
    <cellStyle name="Normal 14 2 4" xfId="324" xr:uid="{00000000-0005-0000-0000-000045010000}"/>
    <cellStyle name="Normal 14 2 4 2" xfId="325" xr:uid="{00000000-0005-0000-0000-000046010000}"/>
    <cellStyle name="Normal 14 2 4 2 2" xfId="326" xr:uid="{00000000-0005-0000-0000-000047010000}"/>
    <cellStyle name="Normal 14 2 4 3" xfId="327" xr:uid="{00000000-0005-0000-0000-000048010000}"/>
    <cellStyle name="Normal 14 2 5" xfId="328" xr:uid="{00000000-0005-0000-0000-000049010000}"/>
    <cellStyle name="Normal 14 2 5 2" xfId="329" xr:uid="{00000000-0005-0000-0000-00004A010000}"/>
    <cellStyle name="Normal 14 2 5 2 2" xfId="330" xr:uid="{00000000-0005-0000-0000-00004B010000}"/>
    <cellStyle name="Normal 14 2 5 3" xfId="331" xr:uid="{00000000-0005-0000-0000-00004C010000}"/>
    <cellStyle name="Normal 14 2 6" xfId="332" xr:uid="{00000000-0005-0000-0000-00004D010000}"/>
    <cellStyle name="Normal 14 2 6 2" xfId="333" xr:uid="{00000000-0005-0000-0000-00004E010000}"/>
    <cellStyle name="Normal 14 2 6 2 2" xfId="334" xr:uid="{00000000-0005-0000-0000-00004F010000}"/>
    <cellStyle name="Normal 14 2 6 3" xfId="335" xr:uid="{00000000-0005-0000-0000-000050010000}"/>
    <cellStyle name="Normal 14 2 7" xfId="336" xr:uid="{00000000-0005-0000-0000-000051010000}"/>
    <cellStyle name="Normal 14 2 7 2" xfId="337" xr:uid="{00000000-0005-0000-0000-000052010000}"/>
    <cellStyle name="Normal 14 2 8" xfId="338" xr:uid="{00000000-0005-0000-0000-000053010000}"/>
    <cellStyle name="Normal 14 2 9" xfId="339" xr:uid="{00000000-0005-0000-0000-000054010000}"/>
    <cellStyle name="Normal 14 3" xfId="340" xr:uid="{00000000-0005-0000-0000-000055010000}"/>
    <cellStyle name="Normal 14 3 10" xfId="341" xr:uid="{00000000-0005-0000-0000-000056010000}"/>
    <cellStyle name="Normal 14 3 11" xfId="342" xr:uid="{00000000-0005-0000-0000-000057010000}"/>
    <cellStyle name="Normal 14 3 2" xfId="343" xr:uid="{00000000-0005-0000-0000-000058010000}"/>
    <cellStyle name="Normal 14 3 2 2" xfId="344" xr:uid="{00000000-0005-0000-0000-000059010000}"/>
    <cellStyle name="Normal 14 3 2 2 2" xfId="345" xr:uid="{00000000-0005-0000-0000-00005A010000}"/>
    <cellStyle name="Normal 14 3 2 2 2 2" xfId="346" xr:uid="{00000000-0005-0000-0000-00005B010000}"/>
    <cellStyle name="Normal 14 3 2 2 3" xfId="347" xr:uid="{00000000-0005-0000-0000-00005C010000}"/>
    <cellStyle name="Normal 14 3 2 3" xfId="348" xr:uid="{00000000-0005-0000-0000-00005D010000}"/>
    <cellStyle name="Normal 14 3 2 3 2" xfId="349" xr:uid="{00000000-0005-0000-0000-00005E010000}"/>
    <cellStyle name="Normal 14 3 2 4" xfId="350" xr:uid="{00000000-0005-0000-0000-00005F010000}"/>
    <cellStyle name="Normal 14 3 2 5" xfId="351" xr:uid="{00000000-0005-0000-0000-000060010000}"/>
    <cellStyle name="Normal 14 3 2 6" xfId="352" xr:uid="{00000000-0005-0000-0000-000061010000}"/>
    <cellStyle name="Normal 14 3 3" xfId="353" xr:uid="{00000000-0005-0000-0000-000062010000}"/>
    <cellStyle name="Normal 14 3 3 2" xfId="354" xr:uid="{00000000-0005-0000-0000-000063010000}"/>
    <cellStyle name="Normal 14 3 3 2 2" xfId="355" xr:uid="{00000000-0005-0000-0000-000064010000}"/>
    <cellStyle name="Normal 14 3 3 2 2 2" xfId="356" xr:uid="{00000000-0005-0000-0000-000065010000}"/>
    <cellStyle name="Normal 14 3 3 2 3" xfId="357" xr:uid="{00000000-0005-0000-0000-000066010000}"/>
    <cellStyle name="Normal 14 3 3 3" xfId="358" xr:uid="{00000000-0005-0000-0000-000067010000}"/>
    <cellStyle name="Normal 14 3 3 3 2" xfId="359" xr:uid="{00000000-0005-0000-0000-000068010000}"/>
    <cellStyle name="Normal 14 3 3 4" xfId="360" xr:uid="{00000000-0005-0000-0000-000069010000}"/>
    <cellStyle name="Normal 14 3 3 5" xfId="361" xr:uid="{00000000-0005-0000-0000-00006A010000}"/>
    <cellStyle name="Normal 14 3 3 6" xfId="362" xr:uid="{00000000-0005-0000-0000-00006B010000}"/>
    <cellStyle name="Normal 14 3 4" xfId="363" xr:uid="{00000000-0005-0000-0000-00006C010000}"/>
    <cellStyle name="Normal 14 3 4 2" xfId="364" xr:uid="{00000000-0005-0000-0000-00006D010000}"/>
    <cellStyle name="Normal 14 3 4 2 2" xfId="365" xr:uid="{00000000-0005-0000-0000-00006E010000}"/>
    <cellStyle name="Normal 14 3 4 3" xfId="366" xr:uid="{00000000-0005-0000-0000-00006F010000}"/>
    <cellStyle name="Normal 14 3 5" xfId="367" xr:uid="{00000000-0005-0000-0000-000070010000}"/>
    <cellStyle name="Normal 14 3 5 2" xfId="368" xr:uid="{00000000-0005-0000-0000-000071010000}"/>
    <cellStyle name="Normal 14 3 5 2 2" xfId="369" xr:uid="{00000000-0005-0000-0000-000072010000}"/>
    <cellStyle name="Normal 14 3 5 3" xfId="370" xr:uid="{00000000-0005-0000-0000-000073010000}"/>
    <cellStyle name="Normal 14 3 6" xfId="371" xr:uid="{00000000-0005-0000-0000-000074010000}"/>
    <cellStyle name="Normal 14 3 6 2" xfId="372" xr:uid="{00000000-0005-0000-0000-000075010000}"/>
    <cellStyle name="Normal 14 3 6 2 2" xfId="373" xr:uid="{00000000-0005-0000-0000-000076010000}"/>
    <cellStyle name="Normal 14 3 6 3" xfId="374" xr:uid="{00000000-0005-0000-0000-000077010000}"/>
    <cellStyle name="Normal 14 3 7" xfId="375" xr:uid="{00000000-0005-0000-0000-000078010000}"/>
    <cellStyle name="Normal 14 3 7 2" xfId="376" xr:uid="{00000000-0005-0000-0000-000079010000}"/>
    <cellStyle name="Normal 14 3 8" xfId="377" xr:uid="{00000000-0005-0000-0000-00007A010000}"/>
    <cellStyle name="Normal 14 3 9" xfId="378" xr:uid="{00000000-0005-0000-0000-00007B010000}"/>
    <cellStyle name="Normal 14 4" xfId="379" xr:uid="{00000000-0005-0000-0000-00007C010000}"/>
    <cellStyle name="Normal 14 4 2" xfId="380" xr:uid="{00000000-0005-0000-0000-00007D010000}"/>
    <cellStyle name="Normal 14 4 2 2" xfId="381" xr:uid="{00000000-0005-0000-0000-00007E010000}"/>
    <cellStyle name="Normal 14 4 2 2 2" xfId="382" xr:uid="{00000000-0005-0000-0000-00007F010000}"/>
    <cellStyle name="Normal 14 4 2 3" xfId="383" xr:uid="{00000000-0005-0000-0000-000080010000}"/>
    <cellStyle name="Normal 14 4 3" xfId="384" xr:uid="{00000000-0005-0000-0000-000081010000}"/>
    <cellStyle name="Normal 14 4 3 2" xfId="385" xr:uid="{00000000-0005-0000-0000-000082010000}"/>
    <cellStyle name="Normal 14 4 4" xfId="386" xr:uid="{00000000-0005-0000-0000-000083010000}"/>
    <cellStyle name="Normal 14 4 5" xfId="387" xr:uid="{00000000-0005-0000-0000-000084010000}"/>
    <cellStyle name="Normal 14 4 6" xfId="388" xr:uid="{00000000-0005-0000-0000-000085010000}"/>
    <cellStyle name="Normal 14 5" xfId="389" xr:uid="{00000000-0005-0000-0000-000086010000}"/>
    <cellStyle name="Normal 14 5 2" xfId="390" xr:uid="{00000000-0005-0000-0000-000087010000}"/>
    <cellStyle name="Normal 14 5 2 2" xfId="391" xr:uid="{00000000-0005-0000-0000-000088010000}"/>
    <cellStyle name="Normal 14 5 2 2 2" xfId="392" xr:uid="{00000000-0005-0000-0000-000089010000}"/>
    <cellStyle name="Normal 14 5 2 3" xfId="393" xr:uid="{00000000-0005-0000-0000-00008A010000}"/>
    <cellStyle name="Normal 14 5 3" xfId="394" xr:uid="{00000000-0005-0000-0000-00008B010000}"/>
    <cellStyle name="Normal 14 5 3 2" xfId="395" xr:uid="{00000000-0005-0000-0000-00008C010000}"/>
    <cellStyle name="Normal 14 5 4" xfId="396" xr:uid="{00000000-0005-0000-0000-00008D010000}"/>
    <cellStyle name="Normal 14 5 5" xfId="397" xr:uid="{00000000-0005-0000-0000-00008E010000}"/>
    <cellStyle name="Normal 14 5 6" xfId="398" xr:uid="{00000000-0005-0000-0000-00008F010000}"/>
    <cellStyle name="Normal 14 6" xfId="399" xr:uid="{00000000-0005-0000-0000-000090010000}"/>
    <cellStyle name="Normal 14 6 2" xfId="400" xr:uid="{00000000-0005-0000-0000-000091010000}"/>
    <cellStyle name="Normal 14 6 2 2" xfId="401" xr:uid="{00000000-0005-0000-0000-000092010000}"/>
    <cellStyle name="Normal 14 6 3" xfId="402" xr:uid="{00000000-0005-0000-0000-000093010000}"/>
    <cellStyle name="Normal 14 7" xfId="403" xr:uid="{00000000-0005-0000-0000-000094010000}"/>
    <cellStyle name="Normal 14 7 2" xfId="404" xr:uid="{00000000-0005-0000-0000-000095010000}"/>
    <cellStyle name="Normal 14 7 2 2" xfId="405" xr:uid="{00000000-0005-0000-0000-000096010000}"/>
    <cellStyle name="Normal 14 7 3" xfId="406" xr:uid="{00000000-0005-0000-0000-000097010000}"/>
    <cellStyle name="Normal 14 8" xfId="407" xr:uid="{00000000-0005-0000-0000-000098010000}"/>
    <cellStyle name="Normal 14 8 2" xfId="408" xr:uid="{00000000-0005-0000-0000-000099010000}"/>
    <cellStyle name="Normal 14 8 2 2" xfId="409" xr:uid="{00000000-0005-0000-0000-00009A010000}"/>
    <cellStyle name="Normal 14 8 3" xfId="410" xr:uid="{00000000-0005-0000-0000-00009B010000}"/>
    <cellStyle name="Normal 14 9" xfId="411" xr:uid="{00000000-0005-0000-0000-00009C010000}"/>
    <cellStyle name="Normal 14 9 2" xfId="412" xr:uid="{00000000-0005-0000-0000-00009D010000}"/>
    <cellStyle name="Normal 140" xfId="413" xr:uid="{00000000-0005-0000-0000-00009E010000}"/>
    <cellStyle name="Normal 141" xfId="414" xr:uid="{00000000-0005-0000-0000-00009F010000}"/>
    <cellStyle name="Normal 142" xfId="415" xr:uid="{00000000-0005-0000-0000-0000A0010000}"/>
    <cellStyle name="Normal 143" xfId="416" xr:uid="{00000000-0005-0000-0000-0000A1010000}"/>
    <cellStyle name="Normal 144" xfId="417" xr:uid="{00000000-0005-0000-0000-0000A2010000}"/>
    <cellStyle name="Normal 145" xfId="418" xr:uid="{00000000-0005-0000-0000-0000A3010000}"/>
    <cellStyle name="Normal 146" xfId="419" xr:uid="{00000000-0005-0000-0000-0000A4010000}"/>
    <cellStyle name="Normal 147" xfId="420" xr:uid="{00000000-0005-0000-0000-0000A5010000}"/>
    <cellStyle name="Normal 148" xfId="421" xr:uid="{00000000-0005-0000-0000-0000A6010000}"/>
    <cellStyle name="Normal 149" xfId="422" xr:uid="{00000000-0005-0000-0000-0000A7010000}"/>
    <cellStyle name="Normal 15" xfId="423" xr:uid="{00000000-0005-0000-0000-0000A8010000}"/>
    <cellStyle name="Normal 15 2" xfId="424" xr:uid="{00000000-0005-0000-0000-0000A9010000}"/>
    <cellStyle name="Normal 150" xfId="425" xr:uid="{00000000-0005-0000-0000-0000AA010000}"/>
    <cellStyle name="Normal 151" xfId="426" xr:uid="{00000000-0005-0000-0000-0000AB010000}"/>
    <cellStyle name="Normal 152" xfId="427" xr:uid="{00000000-0005-0000-0000-0000AC010000}"/>
    <cellStyle name="Normal 153" xfId="428" xr:uid="{00000000-0005-0000-0000-0000AD010000}"/>
    <cellStyle name="Normal 154" xfId="429" xr:uid="{00000000-0005-0000-0000-0000AE010000}"/>
    <cellStyle name="Normal 155" xfId="430" xr:uid="{00000000-0005-0000-0000-0000AF010000}"/>
    <cellStyle name="Normal 156" xfId="431" xr:uid="{00000000-0005-0000-0000-0000B0010000}"/>
    <cellStyle name="Normal 157" xfId="432" xr:uid="{00000000-0005-0000-0000-0000B1010000}"/>
    <cellStyle name="Normal 158" xfId="433" xr:uid="{00000000-0005-0000-0000-0000B2010000}"/>
    <cellStyle name="Normal 159" xfId="434" xr:uid="{00000000-0005-0000-0000-0000B3010000}"/>
    <cellStyle name="Normal 16" xfId="435" xr:uid="{00000000-0005-0000-0000-0000B4010000}"/>
    <cellStyle name="Normal 16 10" xfId="436" xr:uid="{00000000-0005-0000-0000-0000B5010000}"/>
    <cellStyle name="Normal 16 11" xfId="437" xr:uid="{00000000-0005-0000-0000-0000B6010000}"/>
    <cellStyle name="Normal 16 12" xfId="438" xr:uid="{00000000-0005-0000-0000-0000B7010000}"/>
    <cellStyle name="Normal 16 13" xfId="439" xr:uid="{00000000-0005-0000-0000-0000B8010000}"/>
    <cellStyle name="Normal 16 2" xfId="440" xr:uid="{00000000-0005-0000-0000-0000B9010000}"/>
    <cellStyle name="Normal 16 2 10" xfId="441" xr:uid="{00000000-0005-0000-0000-0000BA010000}"/>
    <cellStyle name="Normal 16 2 11" xfId="442" xr:uid="{00000000-0005-0000-0000-0000BB010000}"/>
    <cellStyle name="Normal 16 2 2" xfId="443" xr:uid="{00000000-0005-0000-0000-0000BC010000}"/>
    <cellStyle name="Normal 16 2 2 2" xfId="444" xr:uid="{00000000-0005-0000-0000-0000BD010000}"/>
    <cellStyle name="Normal 16 2 2 2 2" xfId="445" xr:uid="{00000000-0005-0000-0000-0000BE010000}"/>
    <cellStyle name="Normal 16 2 2 2 2 2" xfId="446" xr:uid="{00000000-0005-0000-0000-0000BF010000}"/>
    <cellStyle name="Normal 16 2 2 2 3" xfId="447" xr:uid="{00000000-0005-0000-0000-0000C0010000}"/>
    <cellStyle name="Normal 16 2 2 3" xfId="448" xr:uid="{00000000-0005-0000-0000-0000C1010000}"/>
    <cellStyle name="Normal 16 2 2 3 2" xfId="449" xr:uid="{00000000-0005-0000-0000-0000C2010000}"/>
    <cellStyle name="Normal 16 2 2 4" xfId="450" xr:uid="{00000000-0005-0000-0000-0000C3010000}"/>
    <cellStyle name="Normal 16 2 2 5" xfId="451" xr:uid="{00000000-0005-0000-0000-0000C4010000}"/>
    <cellStyle name="Normal 16 2 2 6" xfId="452" xr:uid="{00000000-0005-0000-0000-0000C5010000}"/>
    <cellStyle name="Normal 16 2 3" xfId="453" xr:uid="{00000000-0005-0000-0000-0000C6010000}"/>
    <cellStyle name="Normal 16 2 3 2" xfId="454" xr:uid="{00000000-0005-0000-0000-0000C7010000}"/>
    <cellStyle name="Normal 16 2 3 2 2" xfId="455" xr:uid="{00000000-0005-0000-0000-0000C8010000}"/>
    <cellStyle name="Normal 16 2 3 2 2 2" xfId="456" xr:uid="{00000000-0005-0000-0000-0000C9010000}"/>
    <cellStyle name="Normal 16 2 3 2 3" xfId="457" xr:uid="{00000000-0005-0000-0000-0000CA010000}"/>
    <cellStyle name="Normal 16 2 3 3" xfId="458" xr:uid="{00000000-0005-0000-0000-0000CB010000}"/>
    <cellStyle name="Normal 16 2 3 3 2" xfId="459" xr:uid="{00000000-0005-0000-0000-0000CC010000}"/>
    <cellStyle name="Normal 16 2 3 4" xfId="460" xr:uid="{00000000-0005-0000-0000-0000CD010000}"/>
    <cellStyle name="Normal 16 2 3 5" xfId="461" xr:uid="{00000000-0005-0000-0000-0000CE010000}"/>
    <cellStyle name="Normal 16 2 3 6" xfId="462" xr:uid="{00000000-0005-0000-0000-0000CF010000}"/>
    <cellStyle name="Normal 16 2 4" xfId="463" xr:uid="{00000000-0005-0000-0000-0000D0010000}"/>
    <cellStyle name="Normal 16 2 4 2" xfId="464" xr:uid="{00000000-0005-0000-0000-0000D1010000}"/>
    <cellStyle name="Normal 16 2 4 2 2" xfId="465" xr:uid="{00000000-0005-0000-0000-0000D2010000}"/>
    <cellStyle name="Normal 16 2 4 3" xfId="466" xr:uid="{00000000-0005-0000-0000-0000D3010000}"/>
    <cellStyle name="Normal 16 2 5" xfId="467" xr:uid="{00000000-0005-0000-0000-0000D4010000}"/>
    <cellStyle name="Normal 16 2 5 2" xfId="468" xr:uid="{00000000-0005-0000-0000-0000D5010000}"/>
    <cellStyle name="Normal 16 2 5 2 2" xfId="469" xr:uid="{00000000-0005-0000-0000-0000D6010000}"/>
    <cellStyle name="Normal 16 2 5 3" xfId="470" xr:uid="{00000000-0005-0000-0000-0000D7010000}"/>
    <cellStyle name="Normal 16 2 6" xfId="471" xr:uid="{00000000-0005-0000-0000-0000D8010000}"/>
    <cellStyle name="Normal 16 2 6 2" xfId="472" xr:uid="{00000000-0005-0000-0000-0000D9010000}"/>
    <cellStyle name="Normal 16 2 6 2 2" xfId="473" xr:uid="{00000000-0005-0000-0000-0000DA010000}"/>
    <cellStyle name="Normal 16 2 6 3" xfId="474" xr:uid="{00000000-0005-0000-0000-0000DB010000}"/>
    <cellStyle name="Normal 16 2 7" xfId="475" xr:uid="{00000000-0005-0000-0000-0000DC010000}"/>
    <cellStyle name="Normal 16 2 7 2" xfId="476" xr:uid="{00000000-0005-0000-0000-0000DD010000}"/>
    <cellStyle name="Normal 16 2 8" xfId="477" xr:uid="{00000000-0005-0000-0000-0000DE010000}"/>
    <cellStyle name="Normal 16 2 9" xfId="478" xr:uid="{00000000-0005-0000-0000-0000DF010000}"/>
    <cellStyle name="Normal 16 3" xfId="479" xr:uid="{00000000-0005-0000-0000-0000E0010000}"/>
    <cellStyle name="Normal 16 3 10" xfId="480" xr:uid="{00000000-0005-0000-0000-0000E1010000}"/>
    <cellStyle name="Normal 16 3 11" xfId="481" xr:uid="{00000000-0005-0000-0000-0000E2010000}"/>
    <cellStyle name="Normal 16 3 2" xfId="482" xr:uid="{00000000-0005-0000-0000-0000E3010000}"/>
    <cellStyle name="Normal 16 3 2 2" xfId="483" xr:uid="{00000000-0005-0000-0000-0000E4010000}"/>
    <cellStyle name="Normal 16 3 2 2 2" xfId="484" xr:uid="{00000000-0005-0000-0000-0000E5010000}"/>
    <cellStyle name="Normal 16 3 2 2 2 2" xfId="485" xr:uid="{00000000-0005-0000-0000-0000E6010000}"/>
    <cellStyle name="Normal 16 3 2 2 3" xfId="486" xr:uid="{00000000-0005-0000-0000-0000E7010000}"/>
    <cellStyle name="Normal 16 3 2 3" xfId="487" xr:uid="{00000000-0005-0000-0000-0000E8010000}"/>
    <cellStyle name="Normal 16 3 2 3 2" xfId="488" xr:uid="{00000000-0005-0000-0000-0000E9010000}"/>
    <cellStyle name="Normal 16 3 2 4" xfId="489" xr:uid="{00000000-0005-0000-0000-0000EA010000}"/>
    <cellStyle name="Normal 16 3 2 5" xfId="490" xr:uid="{00000000-0005-0000-0000-0000EB010000}"/>
    <cellStyle name="Normal 16 3 2 6" xfId="491" xr:uid="{00000000-0005-0000-0000-0000EC010000}"/>
    <cellStyle name="Normal 16 3 3" xfId="492" xr:uid="{00000000-0005-0000-0000-0000ED010000}"/>
    <cellStyle name="Normal 16 3 3 2" xfId="493" xr:uid="{00000000-0005-0000-0000-0000EE010000}"/>
    <cellStyle name="Normal 16 3 3 2 2" xfId="494" xr:uid="{00000000-0005-0000-0000-0000EF010000}"/>
    <cellStyle name="Normal 16 3 3 2 2 2" xfId="495" xr:uid="{00000000-0005-0000-0000-0000F0010000}"/>
    <cellStyle name="Normal 16 3 3 2 3" xfId="496" xr:uid="{00000000-0005-0000-0000-0000F1010000}"/>
    <cellStyle name="Normal 16 3 3 3" xfId="497" xr:uid="{00000000-0005-0000-0000-0000F2010000}"/>
    <cellStyle name="Normal 16 3 3 3 2" xfId="498" xr:uid="{00000000-0005-0000-0000-0000F3010000}"/>
    <cellStyle name="Normal 16 3 3 4" xfId="499" xr:uid="{00000000-0005-0000-0000-0000F4010000}"/>
    <cellStyle name="Normal 16 3 3 5" xfId="500" xr:uid="{00000000-0005-0000-0000-0000F5010000}"/>
    <cellStyle name="Normal 16 3 3 6" xfId="501" xr:uid="{00000000-0005-0000-0000-0000F6010000}"/>
    <cellStyle name="Normal 16 3 4" xfId="502" xr:uid="{00000000-0005-0000-0000-0000F7010000}"/>
    <cellStyle name="Normal 16 3 4 2" xfId="503" xr:uid="{00000000-0005-0000-0000-0000F8010000}"/>
    <cellStyle name="Normal 16 3 4 2 2" xfId="504" xr:uid="{00000000-0005-0000-0000-0000F9010000}"/>
    <cellStyle name="Normal 16 3 4 3" xfId="505" xr:uid="{00000000-0005-0000-0000-0000FA010000}"/>
    <cellStyle name="Normal 16 3 5" xfId="506" xr:uid="{00000000-0005-0000-0000-0000FB010000}"/>
    <cellStyle name="Normal 16 3 5 2" xfId="507" xr:uid="{00000000-0005-0000-0000-0000FC010000}"/>
    <cellStyle name="Normal 16 3 5 2 2" xfId="508" xr:uid="{00000000-0005-0000-0000-0000FD010000}"/>
    <cellStyle name="Normal 16 3 5 3" xfId="509" xr:uid="{00000000-0005-0000-0000-0000FE010000}"/>
    <cellStyle name="Normal 16 3 6" xfId="510" xr:uid="{00000000-0005-0000-0000-0000FF010000}"/>
    <cellStyle name="Normal 16 3 6 2" xfId="511" xr:uid="{00000000-0005-0000-0000-000000020000}"/>
    <cellStyle name="Normal 16 3 6 2 2" xfId="512" xr:uid="{00000000-0005-0000-0000-000001020000}"/>
    <cellStyle name="Normal 16 3 6 3" xfId="513" xr:uid="{00000000-0005-0000-0000-000002020000}"/>
    <cellStyle name="Normal 16 3 7" xfId="514" xr:uid="{00000000-0005-0000-0000-000003020000}"/>
    <cellStyle name="Normal 16 3 7 2" xfId="515" xr:uid="{00000000-0005-0000-0000-000004020000}"/>
    <cellStyle name="Normal 16 3 8" xfId="516" xr:uid="{00000000-0005-0000-0000-000005020000}"/>
    <cellStyle name="Normal 16 3 9" xfId="517" xr:uid="{00000000-0005-0000-0000-000006020000}"/>
    <cellStyle name="Normal 16 4" xfId="518" xr:uid="{00000000-0005-0000-0000-000007020000}"/>
    <cellStyle name="Normal 16 4 2" xfId="519" xr:uid="{00000000-0005-0000-0000-000008020000}"/>
    <cellStyle name="Normal 16 4 2 2" xfId="520" xr:uid="{00000000-0005-0000-0000-000009020000}"/>
    <cellStyle name="Normal 16 4 2 2 2" xfId="521" xr:uid="{00000000-0005-0000-0000-00000A020000}"/>
    <cellStyle name="Normal 16 4 2 3" xfId="522" xr:uid="{00000000-0005-0000-0000-00000B020000}"/>
    <cellStyle name="Normal 16 4 3" xfId="523" xr:uid="{00000000-0005-0000-0000-00000C020000}"/>
    <cellStyle name="Normal 16 4 3 2" xfId="524" xr:uid="{00000000-0005-0000-0000-00000D020000}"/>
    <cellStyle name="Normal 16 4 4" xfId="525" xr:uid="{00000000-0005-0000-0000-00000E020000}"/>
    <cellStyle name="Normal 16 4 5" xfId="526" xr:uid="{00000000-0005-0000-0000-00000F020000}"/>
    <cellStyle name="Normal 16 4 6" xfId="527" xr:uid="{00000000-0005-0000-0000-000010020000}"/>
    <cellStyle name="Normal 16 5" xfId="528" xr:uid="{00000000-0005-0000-0000-000011020000}"/>
    <cellStyle name="Normal 16 5 2" xfId="529" xr:uid="{00000000-0005-0000-0000-000012020000}"/>
    <cellStyle name="Normal 16 5 2 2" xfId="530" xr:uid="{00000000-0005-0000-0000-000013020000}"/>
    <cellStyle name="Normal 16 5 2 2 2" xfId="531" xr:uid="{00000000-0005-0000-0000-000014020000}"/>
    <cellStyle name="Normal 16 5 2 3" xfId="532" xr:uid="{00000000-0005-0000-0000-000015020000}"/>
    <cellStyle name="Normal 16 5 3" xfId="533" xr:uid="{00000000-0005-0000-0000-000016020000}"/>
    <cellStyle name="Normal 16 5 3 2" xfId="534" xr:uid="{00000000-0005-0000-0000-000017020000}"/>
    <cellStyle name="Normal 16 5 4" xfId="535" xr:uid="{00000000-0005-0000-0000-000018020000}"/>
    <cellStyle name="Normal 16 5 5" xfId="536" xr:uid="{00000000-0005-0000-0000-000019020000}"/>
    <cellStyle name="Normal 16 5 6" xfId="537" xr:uid="{00000000-0005-0000-0000-00001A020000}"/>
    <cellStyle name="Normal 16 6" xfId="538" xr:uid="{00000000-0005-0000-0000-00001B020000}"/>
    <cellStyle name="Normal 16 6 2" xfId="539" xr:uid="{00000000-0005-0000-0000-00001C020000}"/>
    <cellStyle name="Normal 16 6 2 2" xfId="540" xr:uid="{00000000-0005-0000-0000-00001D020000}"/>
    <cellStyle name="Normal 16 6 3" xfId="541" xr:uid="{00000000-0005-0000-0000-00001E020000}"/>
    <cellStyle name="Normal 16 7" xfId="542" xr:uid="{00000000-0005-0000-0000-00001F020000}"/>
    <cellStyle name="Normal 16 7 2" xfId="543" xr:uid="{00000000-0005-0000-0000-000020020000}"/>
    <cellStyle name="Normal 16 7 2 2" xfId="544" xr:uid="{00000000-0005-0000-0000-000021020000}"/>
    <cellStyle name="Normal 16 7 3" xfId="545" xr:uid="{00000000-0005-0000-0000-000022020000}"/>
    <cellStyle name="Normal 16 8" xfId="546" xr:uid="{00000000-0005-0000-0000-000023020000}"/>
    <cellStyle name="Normal 16 8 2" xfId="547" xr:uid="{00000000-0005-0000-0000-000024020000}"/>
    <cellStyle name="Normal 16 8 2 2" xfId="548" xr:uid="{00000000-0005-0000-0000-000025020000}"/>
    <cellStyle name="Normal 16 8 3" xfId="549" xr:uid="{00000000-0005-0000-0000-000026020000}"/>
    <cellStyle name="Normal 16 9" xfId="550" xr:uid="{00000000-0005-0000-0000-000027020000}"/>
    <cellStyle name="Normal 16 9 2" xfId="551" xr:uid="{00000000-0005-0000-0000-000028020000}"/>
    <cellStyle name="Normal 160" xfId="552" xr:uid="{00000000-0005-0000-0000-000029020000}"/>
    <cellStyle name="Normal 161" xfId="553" xr:uid="{00000000-0005-0000-0000-00002A020000}"/>
    <cellStyle name="Normal 162" xfId="554" xr:uid="{00000000-0005-0000-0000-00002B020000}"/>
    <cellStyle name="Normal 163" xfId="555" xr:uid="{00000000-0005-0000-0000-00002C020000}"/>
    <cellStyle name="Normal 164" xfId="556" xr:uid="{00000000-0005-0000-0000-00002D020000}"/>
    <cellStyle name="Normal 165" xfId="557" xr:uid="{00000000-0005-0000-0000-00002E020000}"/>
    <cellStyle name="Normal 166" xfId="558" xr:uid="{00000000-0005-0000-0000-00002F020000}"/>
    <cellStyle name="Normal 167" xfId="559" xr:uid="{00000000-0005-0000-0000-000030020000}"/>
    <cellStyle name="Normal 168" xfId="560" xr:uid="{00000000-0005-0000-0000-000031020000}"/>
    <cellStyle name="Normal 169" xfId="561" xr:uid="{00000000-0005-0000-0000-000032020000}"/>
    <cellStyle name="Normal 17" xfId="562" xr:uid="{00000000-0005-0000-0000-000033020000}"/>
    <cellStyle name="Normal 17 2" xfId="563" xr:uid="{00000000-0005-0000-0000-000034020000}"/>
    <cellStyle name="Normal 17 2 2" xfId="564" xr:uid="{00000000-0005-0000-0000-000035020000}"/>
    <cellStyle name="Normal 17 3" xfId="565" xr:uid="{00000000-0005-0000-0000-000036020000}"/>
    <cellStyle name="Normal 17 4" xfId="566" xr:uid="{00000000-0005-0000-0000-000037020000}"/>
    <cellStyle name="Normal 170" xfId="567" xr:uid="{00000000-0005-0000-0000-000038020000}"/>
    <cellStyle name="Normal 171" xfId="568" xr:uid="{00000000-0005-0000-0000-000039020000}"/>
    <cellStyle name="Normal 172" xfId="569" xr:uid="{00000000-0005-0000-0000-00003A020000}"/>
    <cellStyle name="Normal 173" xfId="570" xr:uid="{00000000-0005-0000-0000-00003B020000}"/>
    <cellStyle name="Normal 174" xfId="571" xr:uid="{00000000-0005-0000-0000-00003C020000}"/>
    <cellStyle name="Normal 175" xfId="572" xr:uid="{00000000-0005-0000-0000-00003D020000}"/>
    <cellStyle name="Normal 176" xfId="573" xr:uid="{00000000-0005-0000-0000-00003E020000}"/>
    <cellStyle name="Normal 177" xfId="574" xr:uid="{00000000-0005-0000-0000-00003F020000}"/>
    <cellStyle name="Normal 178" xfId="575" xr:uid="{00000000-0005-0000-0000-000040020000}"/>
    <cellStyle name="Normal 179" xfId="576" xr:uid="{00000000-0005-0000-0000-000041020000}"/>
    <cellStyle name="Normal 18" xfId="577" xr:uid="{00000000-0005-0000-0000-000042020000}"/>
    <cellStyle name="Normal 18 2" xfId="578" xr:uid="{00000000-0005-0000-0000-000043020000}"/>
    <cellStyle name="Normal 18 2 2" xfId="579" xr:uid="{00000000-0005-0000-0000-000044020000}"/>
    <cellStyle name="Normal 18 3" xfId="580" xr:uid="{00000000-0005-0000-0000-000045020000}"/>
    <cellStyle name="Normal 18 4" xfId="581" xr:uid="{00000000-0005-0000-0000-000046020000}"/>
    <cellStyle name="Normal 180" xfId="582" xr:uid="{00000000-0005-0000-0000-000047020000}"/>
    <cellStyle name="Normal 181" xfId="583" xr:uid="{00000000-0005-0000-0000-000048020000}"/>
    <cellStyle name="Normal 182" xfId="584" xr:uid="{00000000-0005-0000-0000-000049020000}"/>
    <cellStyle name="Normal 183" xfId="585" xr:uid="{00000000-0005-0000-0000-00004A020000}"/>
    <cellStyle name="Normal 184" xfId="586" xr:uid="{00000000-0005-0000-0000-00004B020000}"/>
    <cellStyle name="Normal 185" xfId="587" xr:uid="{00000000-0005-0000-0000-00004C020000}"/>
    <cellStyle name="Normal 186" xfId="588" xr:uid="{00000000-0005-0000-0000-00004D020000}"/>
    <cellStyle name="Normal 187" xfId="589" xr:uid="{00000000-0005-0000-0000-00004E020000}"/>
    <cellStyle name="Normal 188" xfId="590" xr:uid="{00000000-0005-0000-0000-00004F020000}"/>
    <cellStyle name="Normal 189" xfId="591" xr:uid="{00000000-0005-0000-0000-000050020000}"/>
    <cellStyle name="Normal 19" xfId="592" xr:uid="{00000000-0005-0000-0000-000051020000}"/>
    <cellStyle name="Normal 19 2" xfId="593" xr:uid="{00000000-0005-0000-0000-000052020000}"/>
    <cellStyle name="Normal 19 2 2" xfId="594" xr:uid="{00000000-0005-0000-0000-000053020000}"/>
    <cellStyle name="Normal 19 3" xfId="595" xr:uid="{00000000-0005-0000-0000-000054020000}"/>
    <cellStyle name="Normal 19 4" xfId="596" xr:uid="{00000000-0005-0000-0000-000055020000}"/>
    <cellStyle name="Normal 190" xfId="597" xr:uid="{00000000-0005-0000-0000-000056020000}"/>
    <cellStyle name="Normal 191" xfId="598" xr:uid="{00000000-0005-0000-0000-000057020000}"/>
    <cellStyle name="Normal 192" xfId="599" xr:uid="{00000000-0005-0000-0000-000058020000}"/>
    <cellStyle name="Normal 193" xfId="600" xr:uid="{00000000-0005-0000-0000-000059020000}"/>
    <cellStyle name="Normal 194" xfId="601" xr:uid="{00000000-0005-0000-0000-00005A020000}"/>
    <cellStyle name="Normal 195" xfId="602" xr:uid="{00000000-0005-0000-0000-00005B020000}"/>
    <cellStyle name="Normal 196" xfId="603" xr:uid="{00000000-0005-0000-0000-00005C020000}"/>
    <cellStyle name="Normal 197" xfId="604" xr:uid="{00000000-0005-0000-0000-00005D020000}"/>
    <cellStyle name="Normal 198" xfId="605" xr:uid="{00000000-0005-0000-0000-00005E020000}"/>
    <cellStyle name="Normal 199" xfId="606" xr:uid="{00000000-0005-0000-0000-00005F020000}"/>
    <cellStyle name="Normal 2" xfId="607" xr:uid="{00000000-0005-0000-0000-000060020000}"/>
    <cellStyle name="Normal 2 2" xfId="608" xr:uid="{00000000-0005-0000-0000-000061020000}"/>
    <cellStyle name="Normal 2 2 2" xfId="609" xr:uid="{00000000-0005-0000-0000-000062020000}"/>
    <cellStyle name="Normal 2 2 2 2" xfId="610" xr:uid="{00000000-0005-0000-0000-000063020000}"/>
    <cellStyle name="Normal 2 2 3" xfId="611" xr:uid="{00000000-0005-0000-0000-000064020000}"/>
    <cellStyle name="Normal 2 3" xfId="612" xr:uid="{00000000-0005-0000-0000-000065020000}"/>
    <cellStyle name="Normal 2 4" xfId="613" xr:uid="{00000000-0005-0000-0000-000066020000}"/>
    <cellStyle name="Normal 20" xfId="614" xr:uid="{00000000-0005-0000-0000-000067020000}"/>
    <cellStyle name="Normal 20 2" xfId="615" xr:uid="{00000000-0005-0000-0000-000068020000}"/>
    <cellStyle name="Normal 20 2 2" xfId="616" xr:uid="{00000000-0005-0000-0000-000069020000}"/>
    <cellStyle name="Normal 20 3" xfId="617" xr:uid="{00000000-0005-0000-0000-00006A020000}"/>
    <cellStyle name="Normal 20 4" xfId="618" xr:uid="{00000000-0005-0000-0000-00006B020000}"/>
    <cellStyle name="Normal 200" xfId="619" xr:uid="{00000000-0005-0000-0000-00006C020000}"/>
    <cellStyle name="Normal 201" xfId="620" xr:uid="{00000000-0005-0000-0000-00006D020000}"/>
    <cellStyle name="Normal 202" xfId="621" xr:uid="{00000000-0005-0000-0000-00006E020000}"/>
    <cellStyle name="Normal 203" xfId="622" xr:uid="{00000000-0005-0000-0000-00006F020000}"/>
    <cellStyle name="Normal 204" xfId="623" xr:uid="{00000000-0005-0000-0000-000070020000}"/>
    <cellStyle name="Normal 205" xfId="624" xr:uid="{00000000-0005-0000-0000-000071020000}"/>
    <cellStyle name="Normal 206" xfId="625" xr:uid="{00000000-0005-0000-0000-000072020000}"/>
    <cellStyle name="Normal 207" xfId="626" xr:uid="{00000000-0005-0000-0000-000073020000}"/>
    <cellStyle name="Normal 208" xfId="627" xr:uid="{00000000-0005-0000-0000-000074020000}"/>
    <cellStyle name="Normal 209" xfId="628" xr:uid="{00000000-0005-0000-0000-000075020000}"/>
    <cellStyle name="Normal 21" xfId="629" xr:uid="{00000000-0005-0000-0000-000076020000}"/>
    <cellStyle name="Normal 21 2" xfId="630" xr:uid="{00000000-0005-0000-0000-000077020000}"/>
    <cellStyle name="Normal 21 2 2" xfId="631" xr:uid="{00000000-0005-0000-0000-000078020000}"/>
    <cellStyle name="Normal 21 3" xfId="632" xr:uid="{00000000-0005-0000-0000-000079020000}"/>
    <cellStyle name="Normal 21 4" xfId="633" xr:uid="{00000000-0005-0000-0000-00007A020000}"/>
    <cellStyle name="Normal 210" xfId="634" xr:uid="{00000000-0005-0000-0000-00007B020000}"/>
    <cellStyle name="Normal 211" xfId="635" xr:uid="{00000000-0005-0000-0000-00007C020000}"/>
    <cellStyle name="Normal 212" xfId="636" xr:uid="{00000000-0005-0000-0000-00007D020000}"/>
    <cellStyle name="Normal 213" xfId="637" xr:uid="{00000000-0005-0000-0000-00007E020000}"/>
    <cellStyle name="Normal 22" xfId="638" xr:uid="{00000000-0005-0000-0000-00007F020000}"/>
    <cellStyle name="Normal 22 2" xfId="639" xr:uid="{00000000-0005-0000-0000-000080020000}"/>
    <cellStyle name="Normal 22 2 2" xfId="640" xr:uid="{00000000-0005-0000-0000-000081020000}"/>
    <cellStyle name="Normal 22 3" xfId="641" xr:uid="{00000000-0005-0000-0000-000082020000}"/>
    <cellStyle name="Normal 22 4" xfId="642" xr:uid="{00000000-0005-0000-0000-000083020000}"/>
    <cellStyle name="Normal 23" xfId="643" xr:uid="{00000000-0005-0000-0000-000084020000}"/>
    <cellStyle name="Normal 23 2" xfId="644" xr:uid="{00000000-0005-0000-0000-000085020000}"/>
    <cellStyle name="Normal 23 2 2" xfId="645" xr:uid="{00000000-0005-0000-0000-000086020000}"/>
    <cellStyle name="Normal 23 3" xfId="646" xr:uid="{00000000-0005-0000-0000-000087020000}"/>
    <cellStyle name="Normal 23 4" xfId="647" xr:uid="{00000000-0005-0000-0000-000088020000}"/>
    <cellStyle name="Normal 24" xfId="648" xr:uid="{00000000-0005-0000-0000-000089020000}"/>
    <cellStyle name="Normal 24 2" xfId="649" xr:uid="{00000000-0005-0000-0000-00008A020000}"/>
    <cellStyle name="Normal 24 2 2" xfId="650" xr:uid="{00000000-0005-0000-0000-00008B020000}"/>
    <cellStyle name="Normal 24 3" xfId="651" xr:uid="{00000000-0005-0000-0000-00008C020000}"/>
    <cellStyle name="Normal 24 4" xfId="652" xr:uid="{00000000-0005-0000-0000-00008D020000}"/>
    <cellStyle name="Normal 25" xfId="653" xr:uid="{00000000-0005-0000-0000-00008E020000}"/>
    <cellStyle name="Normal 25 2" xfId="654" xr:uid="{00000000-0005-0000-0000-00008F020000}"/>
    <cellStyle name="Normal 25 2 2" xfId="655" xr:uid="{00000000-0005-0000-0000-000090020000}"/>
    <cellStyle name="Normal 25 3" xfId="656" xr:uid="{00000000-0005-0000-0000-000091020000}"/>
    <cellStyle name="Normal 25 4" xfId="657" xr:uid="{00000000-0005-0000-0000-000092020000}"/>
    <cellStyle name="Normal 26" xfId="658" xr:uid="{00000000-0005-0000-0000-000093020000}"/>
    <cellStyle name="Normal 26 2" xfId="659" xr:uid="{00000000-0005-0000-0000-000094020000}"/>
    <cellStyle name="Normal 26 2 2" xfId="660" xr:uid="{00000000-0005-0000-0000-000095020000}"/>
    <cellStyle name="Normal 26 3" xfId="661" xr:uid="{00000000-0005-0000-0000-000096020000}"/>
    <cellStyle name="Normal 26 4" xfId="662" xr:uid="{00000000-0005-0000-0000-000097020000}"/>
    <cellStyle name="Normal 27" xfId="663" xr:uid="{00000000-0005-0000-0000-000098020000}"/>
    <cellStyle name="Normal 27 2" xfId="664" xr:uid="{00000000-0005-0000-0000-000099020000}"/>
    <cellStyle name="Normal 27 2 2" xfId="665" xr:uid="{00000000-0005-0000-0000-00009A020000}"/>
    <cellStyle name="Normal 27 3" xfId="666" xr:uid="{00000000-0005-0000-0000-00009B020000}"/>
    <cellStyle name="Normal 27 4" xfId="667" xr:uid="{00000000-0005-0000-0000-00009C020000}"/>
    <cellStyle name="Normal 28" xfId="668" xr:uid="{00000000-0005-0000-0000-00009D020000}"/>
    <cellStyle name="Normal 28 2" xfId="669" xr:uid="{00000000-0005-0000-0000-00009E020000}"/>
    <cellStyle name="Normal 28 2 2" xfId="670" xr:uid="{00000000-0005-0000-0000-00009F020000}"/>
    <cellStyle name="Normal 28 3" xfId="671" xr:uid="{00000000-0005-0000-0000-0000A0020000}"/>
    <cellStyle name="Normal 28 4" xfId="672" xr:uid="{00000000-0005-0000-0000-0000A1020000}"/>
    <cellStyle name="Normal 29" xfId="673" xr:uid="{00000000-0005-0000-0000-0000A2020000}"/>
    <cellStyle name="Normal 29 2" xfId="674" xr:uid="{00000000-0005-0000-0000-0000A3020000}"/>
    <cellStyle name="Normal 29 2 2" xfId="675" xr:uid="{00000000-0005-0000-0000-0000A4020000}"/>
    <cellStyle name="Normal 29 3" xfId="676" xr:uid="{00000000-0005-0000-0000-0000A5020000}"/>
    <cellStyle name="Normal 29 4" xfId="677" xr:uid="{00000000-0005-0000-0000-0000A6020000}"/>
    <cellStyle name="Normal 3" xfId="678" xr:uid="{00000000-0005-0000-0000-0000A7020000}"/>
    <cellStyle name="Normal 3 2" xfId="679" xr:uid="{00000000-0005-0000-0000-0000A8020000}"/>
    <cellStyle name="Normal 3 2 2" xfId="680" xr:uid="{00000000-0005-0000-0000-0000A9020000}"/>
    <cellStyle name="Normal 3 2 2 2" xfId="681" xr:uid="{00000000-0005-0000-0000-0000AA020000}"/>
    <cellStyle name="Normal 3 2 3" xfId="682" xr:uid="{00000000-0005-0000-0000-0000AB020000}"/>
    <cellStyle name="Normal 3 2 4" xfId="683" xr:uid="{00000000-0005-0000-0000-0000AC020000}"/>
    <cellStyle name="Normal 3 3" xfId="684" xr:uid="{00000000-0005-0000-0000-0000AD020000}"/>
    <cellStyle name="Normal 3 4" xfId="685" xr:uid="{00000000-0005-0000-0000-0000AE020000}"/>
    <cellStyle name="Normal 3 4 2" xfId="686" xr:uid="{00000000-0005-0000-0000-0000AF020000}"/>
    <cellStyle name="Normal 30" xfId="687" xr:uid="{00000000-0005-0000-0000-0000B0020000}"/>
    <cellStyle name="Normal 30 2" xfId="688" xr:uid="{00000000-0005-0000-0000-0000B1020000}"/>
    <cellStyle name="Normal 30 2 2" xfId="689" xr:uid="{00000000-0005-0000-0000-0000B2020000}"/>
    <cellStyle name="Normal 30 3" xfId="690" xr:uid="{00000000-0005-0000-0000-0000B3020000}"/>
    <cellStyle name="Normal 30 4" xfId="691" xr:uid="{00000000-0005-0000-0000-0000B4020000}"/>
    <cellStyle name="Normal 31" xfId="692" xr:uid="{00000000-0005-0000-0000-0000B5020000}"/>
    <cellStyle name="Normal 31 2" xfId="693" xr:uid="{00000000-0005-0000-0000-0000B6020000}"/>
    <cellStyle name="Normal 31 2 2" xfId="694" xr:uid="{00000000-0005-0000-0000-0000B7020000}"/>
    <cellStyle name="Normal 31 3" xfId="695" xr:uid="{00000000-0005-0000-0000-0000B8020000}"/>
    <cellStyle name="Normal 31 4" xfId="696" xr:uid="{00000000-0005-0000-0000-0000B9020000}"/>
    <cellStyle name="Normal 32" xfId="697" xr:uid="{00000000-0005-0000-0000-0000BA020000}"/>
    <cellStyle name="Normal 32 2" xfId="698" xr:uid="{00000000-0005-0000-0000-0000BB020000}"/>
    <cellStyle name="Normal 32 2 2" xfId="699" xr:uid="{00000000-0005-0000-0000-0000BC020000}"/>
    <cellStyle name="Normal 32 3" xfId="700" xr:uid="{00000000-0005-0000-0000-0000BD020000}"/>
    <cellStyle name="Normal 32 4" xfId="701" xr:uid="{00000000-0005-0000-0000-0000BE020000}"/>
    <cellStyle name="Normal 33" xfId="702" xr:uid="{00000000-0005-0000-0000-0000BF020000}"/>
    <cellStyle name="Normal 33 2" xfId="703" xr:uid="{00000000-0005-0000-0000-0000C0020000}"/>
    <cellStyle name="Normal 33 2 2" xfId="704" xr:uid="{00000000-0005-0000-0000-0000C1020000}"/>
    <cellStyle name="Normal 33 3" xfId="705" xr:uid="{00000000-0005-0000-0000-0000C2020000}"/>
    <cellStyle name="Normal 33 4" xfId="706" xr:uid="{00000000-0005-0000-0000-0000C3020000}"/>
    <cellStyle name="Normal 34" xfId="707" xr:uid="{00000000-0005-0000-0000-0000C4020000}"/>
    <cellStyle name="Normal 34 2" xfId="708" xr:uid="{00000000-0005-0000-0000-0000C5020000}"/>
    <cellStyle name="Normal 34 2 2" xfId="709" xr:uid="{00000000-0005-0000-0000-0000C6020000}"/>
    <cellStyle name="Normal 34 3" xfId="710" xr:uid="{00000000-0005-0000-0000-0000C7020000}"/>
    <cellStyle name="Normal 34 4" xfId="711" xr:uid="{00000000-0005-0000-0000-0000C8020000}"/>
    <cellStyle name="Normal 35" xfId="712" xr:uid="{00000000-0005-0000-0000-0000C9020000}"/>
    <cellStyle name="Normal 35 2" xfId="713" xr:uid="{00000000-0005-0000-0000-0000CA020000}"/>
    <cellStyle name="Normal 35 2 2" xfId="714" xr:uid="{00000000-0005-0000-0000-0000CB020000}"/>
    <cellStyle name="Normal 35 3" xfId="715" xr:uid="{00000000-0005-0000-0000-0000CC020000}"/>
    <cellStyle name="Normal 35 4" xfId="716" xr:uid="{00000000-0005-0000-0000-0000CD020000}"/>
    <cellStyle name="Normal 36" xfId="717" xr:uid="{00000000-0005-0000-0000-0000CE020000}"/>
    <cellStyle name="Normal 36 2" xfId="718" xr:uid="{00000000-0005-0000-0000-0000CF020000}"/>
    <cellStyle name="Normal 36 2 2" xfId="719" xr:uid="{00000000-0005-0000-0000-0000D0020000}"/>
    <cellStyle name="Normal 36 3" xfId="720" xr:uid="{00000000-0005-0000-0000-0000D1020000}"/>
    <cellStyle name="Normal 36 4" xfId="721" xr:uid="{00000000-0005-0000-0000-0000D2020000}"/>
    <cellStyle name="Normal 37" xfId="722" xr:uid="{00000000-0005-0000-0000-0000D3020000}"/>
    <cellStyle name="Normal 37 10" xfId="723" xr:uid="{00000000-0005-0000-0000-0000D4020000}"/>
    <cellStyle name="Normal 37 11" xfId="724" xr:uid="{00000000-0005-0000-0000-0000D5020000}"/>
    <cellStyle name="Normal 37 12" xfId="725" xr:uid="{00000000-0005-0000-0000-0000D6020000}"/>
    <cellStyle name="Normal 37 2" xfId="726" xr:uid="{00000000-0005-0000-0000-0000D7020000}"/>
    <cellStyle name="Normal 37 2 10" xfId="727" xr:uid="{00000000-0005-0000-0000-0000D8020000}"/>
    <cellStyle name="Normal 37 2 11" xfId="728" xr:uid="{00000000-0005-0000-0000-0000D9020000}"/>
    <cellStyle name="Normal 37 2 2" xfId="729" xr:uid="{00000000-0005-0000-0000-0000DA020000}"/>
    <cellStyle name="Normal 37 2 2 2" xfId="730" xr:uid="{00000000-0005-0000-0000-0000DB020000}"/>
    <cellStyle name="Normal 37 2 2 2 2" xfId="731" xr:uid="{00000000-0005-0000-0000-0000DC020000}"/>
    <cellStyle name="Normal 37 2 2 2 2 2" xfId="732" xr:uid="{00000000-0005-0000-0000-0000DD020000}"/>
    <cellStyle name="Normal 37 2 2 2 3" xfId="733" xr:uid="{00000000-0005-0000-0000-0000DE020000}"/>
    <cellStyle name="Normal 37 2 2 3" xfId="734" xr:uid="{00000000-0005-0000-0000-0000DF020000}"/>
    <cellStyle name="Normal 37 2 2 3 2" xfId="735" xr:uid="{00000000-0005-0000-0000-0000E0020000}"/>
    <cellStyle name="Normal 37 2 2 4" xfId="736" xr:uid="{00000000-0005-0000-0000-0000E1020000}"/>
    <cellStyle name="Normal 37 2 2 5" xfId="737" xr:uid="{00000000-0005-0000-0000-0000E2020000}"/>
    <cellStyle name="Normal 37 2 2 6" xfId="738" xr:uid="{00000000-0005-0000-0000-0000E3020000}"/>
    <cellStyle name="Normal 37 2 3" xfId="739" xr:uid="{00000000-0005-0000-0000-0000E4020000}"/>
    <cellStyle name="Normal 37 2 3 2" xfId="740" xr:uid="{00000000-0005-0000-0000-0000E5020000}"/>
    <cellStyle name="Normal 37 2 3 2 2" xfId="741" xr:uid="{00000000-0005-0000-0000-0000E6020000}"/>
    <cellStyle name="Normal 37 2 3 2 2 2" xfId="742" xr:uid="{00000000-0005-0000-0000-0000E7020000}"/>
    <cellStyle name="Normal 37 2 3 2 3" xfId="743" xr:uid="{00000000-0005-0000-0000-0000E8020000}"/>
    <cellStyle name="Normal 37 2 3 3" xfId="744" xr:uid="{00000000-0005-0000-0000-0000E9020000}"/>
    <cellStyle name="Normal 37 2 3 3 2" xfId="745" xr:uid="{00000000-0005-0000-0000-0000EA020000}"/>
    <cellStyle name="Normal 37 2 3 4" xfId="746" xr:uid="{00000000-0005-0000-0000-0000EB020000}"/>
    <cellStyle name="Normal 37 2 3 5" xfId="747" xr:uid="{00000000-0005-0000-0000-0000EC020000}"/>
    <cellStyle name="Normal 37 2 3 6" xfId="748" xr:uid="{00000000-0005-0000-0000-0000ED020000}"/>
    <cellStyle name="Normal 37 2 4" xfId="749" xr:uid="{00000000-0005-0000-0000-0000EE020000}"/>
    <cellStyle name="Normal 37 2 4 2" xfId="750" xr:uid="{00000000-0005-0000-0000-0000EF020000}"/>
    <cellStyle name="Normal 37 2 4 2 2" xfId="751" xr:uid="{00000000-0005-0000-0000-0000F0020000}"/>
    <cellStyle name="Normal 37 2 4 3" xfId="752" xr:uid="{00000000-0005-0000-0000-0000F1020000}"/>
    <cellStyle name="Normal 37 2 5" xfId="753" xr:uid="{00000000-0005-0000-0000-0000F2020000}"/>
    <cellStyle name="Normal 37 2 5 2" xfId="754" xr:uid="{00000000-0005-0000-0000-0000F3020000}"/>
    <cellStyle name="Normal 37 2 5 2 2" xfId="755" xr:uid="{00000000-0005-0000-0000-0000F4020000}"/>
    <cellStyle name="Normal 37 2 5 3" xfId="756" xr:uid="{00000000-0005-0000-0000-0000F5020000}"/>
    <cellStyle name="Normal 37 2 6" xfId="757" xr:uid="{00000000-0005-0000-0000-0000F6020000}"/>
    <cellStyle name="Normal 37 2 6 2" xfId="758" xr:uid="{00000000-0005-0000-0000-0000F7020000}"/>
    <cellStyle name="Normal 37 2 6 2 2" xfId="759" xr:uid="{00000000-0005-0000-0000-0000F8020000}"/>
    <cellStyle name="Normal 37 2 6 3" xfId="760" xr:uid="{00000000-0005-0000-0000-0000F9020000}"/>
    <cellStyle name="Normal 37 2 7" xfId="761" xr:uid="{00000000-0005-0000-0000-0000FA020000}"/>
    <cellStyle name="Normal 37 2 7 2" xfId="762" xr:uid="{00000000-0005-0000-0000-0000FB020000}"/>
    <cellStyle name="Normal 37 2 8" xfId="763" xr:uid="{00000000-0005-0000-0000-0000FC020000}"/>
    <cellStyle name="Normal 37 2 9" xfId="764" xr:uid="{00000000-0005-0000-0000-0000FD020000}"/>
    <cellStyle name="Normal 37 3" xfId="765" xr:uid="{00000000-0005-0000-0000-0000FE020000}"/>
    <cellStyle name="Normal 37 3 2" xfId="766" xr:uid="{00000000-0005-0000-0000-0000FF020000}"/>
    <cellStyle name="Normal 37 3 2 2" xfId="767" xr:uid="{00000000-0005-0000-0000-000000030000}"/>
    <cellStyle name="Normal 37 3 2 2 2" xfId="768" xr:uid="{00000000-0005-0000-0000-000001030000}"/>
    <cellStyle name="Normal 37 3 2 3" xfId="769" xr:uid="{00000000-0005-0000-0000-000002030000}"/>
    <cellStyle name="Normal 37 3 3" xfId="770" xr:uid="{00000000-0005-0000-0000-000003030000}"/>
    <cellStyle name="Normal 37 3 3 2" xfId="771" xr:uid="{00000000-0005-0000-0000-000004030000}"/>
    <cellStyle name="Normal 37 3 4" xfId="772" xr:uid="{00000000-0005-0000-0000-000005030000}"/>
    <cellStyle name="Normal 37 3 5" xfId="773" xr:uid="{00000000-0005-0000-0000-000006030000}"/>
    <cellStyle name="Normal 37 3 6" xfId="774" xr:uid="{00000000-0005-0000-0000-000007030000}"/>
    <cellStyle name="Normal 37 4" xfId="775" xr:uid="{00000000-0005-0000-0000-000008030000}"/>
    <cellStyle name="Normal 37 4 2" xfId="776" xr:uid="{00000000-0005-0000-0000-000009030000}"/>
    <cellStyle name="Normal 37 4 2 2" xfId="777" xr:uid="{00000000-0005-0000-0000-00000A030000}"/>
    <cellStyle name="Normal 37 4 2 2 2" xfId="778" xr:uid="{00000000-0005-0000-0000-00000B030000}"/>
    <cellStyle name="Normal 37 4 2 3" xfId="779" xr:uid="{00000000-0005-0000-0000-00000C030000}"/>
    <cellStyle name="Normal 37 4 3" xfId="780" xr:uid="{00000000-0005-0000-0000-00000D030000}"/>
    <cellStyle name="Normal 37 4 3 2" xfId="781" xr:uid="{00000000-0005-0000-0000-00000E030000}"/>
    <cellStyle name="Normal 37 4 4" xfId="782" xr:uid="{00000000-0005-0000-0000-00000F030000}"/>
    <cellStyle name="Normal 37 4 5" xfId="783" xr:uid="{00000000-0005-0000-0000-000010030000}"/>
    <cellStyle name="Normal 37 4 6" xfId="784" xr:uid="{00000000-0005-0000-0000-000011030000}"/>
    <cellStyle name="Normal 37 5" xfId="785" xr:uid="{00000000-0005-0000-0000-000012030000}"/>
    <cellStyle name="Normal 37 5 2" xfId="786" xr:uid="{00000000-0005-0000-0000-000013030000}"/>
    <cellStyle name="Normal 37 5 2 2" xfId="787" xr:uid="{00000000-0005-0000-0000-000014030000}"/>
    <cellStyle name="Normal 37 5 3" xfId="788" xr:uid="{00000000-0005-0000-0000-000015030000}"/>
    <cellStyle name="Normal 37 6" xfId="789" xr:uid="{00000000-0005-0000-0000-000016030000}"/>
    <cellStyle name="Normal 37 6 2" xfId="790" xr:uid="{00000000-0005-0000-0000-000017030000}"/>
    <cellStyle name="Normal 37 6 2 2" xfId="791" xr:uid="{00000000-0005-0000-0000-000018030000}"/>
    <cellStyle name="Normal 37 6 3" xfId="792" xr:uid="{00000000-0005-0000-0000-000019030000}"/>
    <cellStyle name="Normal 37 7" xfId="793" xr:uid="{00000000-0005-0000-0000-00001A030000}"/>
    <cellStyle name="Normal 37 7 2" xfId="794" xr:uid="{00000000-0005-0000-0000-00001B030000}"/>
    <cellStyle name="Normal 37 7 2 2" xfId="795" xr:uid="{00000000-0005-0000-0000-00001C030000}"/>
    <cellStyle name="Normal 37 7 3" xfId="796" xr:uid="{00000000-0005-0000-0000-00001D030000}"/>
    <cellStyle name="Normal 37 8" xfId="797" xr:uid="{00000000-0005-0000-0000-00001E030000}"/>
    <cellStyle name="Normal 37 8 2" xfId="798" xr:uid="{00000000-0005-0000-0000-00001F030000}"/>
    <cellStyle name="Normal 37 9" xfId="799" xr:uid="{00000000-0005-0000-0000-000020030000}"/>
    <cellStyle name="Normal 38" xfId="800" xr:uid="{00000000-0005-0000-0000-000021030000}"/>
    <cellStyle name="Normal 38 10" xfId="801" xr:uid="{00000000-0005-0000-0000-000022030000}"/>
    <cellStyle name="Normal 38 11" xfId="802" xr:uid="{00000000-0005-0000-0000-000023030000}"/>
    <cellStyle name="Normal 38 2" xfId="803" xr:uid="{00000000-0005-0000-0000-000024030000}"/>
    <cellStyle name="Normal 38 2 2" xfId="804" xr:uid="{00000000-0005-0000-0000-000025030000}"/>
    <cellStyle name="Normal 38 2 2 2" xfId="805" xr:uid="{00000000-0005-0000-0000-000026030000}"/>
    <cellStyle name="Normal 38 2 2 2 2" xfId="806" xr:uid="{00000000-0005-0000-0000-000027030000}"/>
    <cellStyle name="Normal 38 2 2 3" xfId="807" xr:uid="{00000000-0005-0000-0000-000028030000}"/>
    <cellStyle name="Normal 38 2 3" xfId="808" xr:uid="{00000000-0005-0000-0000-000029030000}"/>
    <cellStyle name="Normal 38 2 3 2" xfId="809" xr:uid="{00000000-0005-0000-0000-00002A030000}"/>
    <cellStyle name="Normal 38 2 4" xfId="810" xr:uid="{00000000-0005-0000-0000-00002B030000}"/>
    <cellStyle name="Normal 38 2 5" xfId="811" xr:uid="{00000000-0005-0000-0000-00002C030000}"/>
    <cellStyle name="Normal 38 2 6" xfId="812" xr:uid="{00000000-0005-0000-0000-00002D030000}"/>
    <cellStyle name="Normal 38 3" xfId="813" xr:uid="{00000000-0005-0000-0000-00002E030000}"/>
    <cellStyle name="Normal 38 3 2" xfId="814" xr:uid="{00000000-0005-0000-0000-00002F030000}"/>
    <cellStyle name="Normal 38 3 2 2" xfId="815" xr:uid="{00000000-0005-0000-0000-000030030000}"/>
    <cellStyle name="Normal 38 3 2 2 2" xfId="816" xr:uid="{00000000-0005-0000-0000-000031030000}"/>
    <cellStyle name="Normal 38 3 2 3" xfId="817" xr:uid="{00000000-0005-0000-0000-000032030000}"/>
    <cellStyle name="Normal 38 3 3" xfId="818" xr:uid="{00000000-0005-0000-0000-000033030000}"/>
    <cellStyle name="Normal 38 3 3 2" xfId="819" xr:uid="{00000000-0005-0000-0000-000034030000}"/>
    <cellStyle name="Normal 38 3 4" xfId="820" xr:uid="{00000000-0005-0000-0000-000035030000}"/>
    <cellStyle name="Normal 38 3 5" xfId="821" xr:uid="{00000000-0005-0000-0000-000036030000}"/>
    <cellStyle name="Normal 38 3 6" xfId="822" xr:uid="{00000000-0005-0000-0000-000037030000}"/>
    <cellStyle name="Normal 38 4" xfId="823" xr:uid="{00000000-0005-0000-0000-000038030000}"/>
    <cellStyle name="Normal 38 4 2" xfId="824" xr:uid="{00000000-0005-0000-0000-000039030000}"/>
    <cellStyle name="Normal 38 4 2 2" xfId="825" xr:uid="{00000000-0005-0000-0000-00003A030000}"/>
    <cellStyle name="Normal 38 4 3" xfId="826" xr:uid="{00000000-0005-0000-0000-00003B030000}"/>
    <cellStyle name="Normal 38 5" xfId="827" xr:uid="{00000000-0005-0000-0000-00003C030000}"/>
    <cellStyle name="Normal 38 5 2" xfId="828" xr:uid="{00000000-0005-0000-0000-00003D030000}"/>
    <cellStyle name="Normal 38 5 2 2" xfId="829" xr:uid="{00000000-0005-0000-0000-00003E030000}"/>
    <cellStyle name="Normal 38 5 3" xfId="830" xr:uid="{00000000-0005-0000-0000-00003F030000}"/>
    <cellStyle name="Normal 38 6" xfId="831" xr:uid="{00000000-0005-0000-0000-000040030000}"/>
    <cellStyle name="Normal 38 6 2" xfId="832" xr:uid="{00000000-0005-0000-0000-000041030000}"/>
    <cellStyle name="Normal 38 6 2 2" xfId="833" xr:uid="{00000000-0005-0000-0000-000042030000}"/>
    <cellStyle name="Normal 38 6 3" xfId="834" xr:uid="{00000000-0005-0000-0000-000043030000}"/>
    <cellStyle name="Normal 38 7" xfId="835" xr:uid="{00000000-0005-0000-0000-000044030000}"/>
    <cellStyle name="Normal 38 7 2" xfId="836" xr:uid="{00000000-0005-0000-0000-000045030000}"/>
    <cellStyle name="Normal 38 8" xfId="837" xr:uid="{00000000-0005-0000-0000-000046030000}"/>
    <cellStyle name="Normal 38 9" xfId="838" xr:uid="{00000000-0005-0000-0000-000047030000}"/>
    <cellStyle name="Normal 39" xfId="839" xr:uid="{00000000-0005-0000-0000-000048030000}"/>
    <cellStyle name="Normal 39 2" xfId="840" xr:uid="{00000000-0005-0000-0000-000049030000}"/>
    <cellStyle name="Normal 39 2 2" xfId="841" xr:uid="{00000000-0005-0000-0000-00004A030000}"/>
    <cellStyle name="Normal 39 3" xfId="842" xr:uid="{00000000-0005-0000-0000-00004B030000}"/>
    <cellStyle name="Normal 39 4" xfId="843" xr:uid="{00000000-0005-0000-0000-00004C030000}"/>
    <cellStyle name="Normal 39 5" xfId="844" xr:uid="{00000000-0005-0000-0000-00004D030000}"/>
    <cellStyle name="Normal 4" xfId="845" xr:uid="{00000000-0005-0000-0000-00004E030000}"/>
    <cellStyle name="Normal 4 2" xfId="846" xr:uid="{00000000-0005-0000-0000-00004F030000}"/>
    <cellStyle name="Normal 4 2 2" xfId="847" xr:uid="{00000000-0005-0000-0000-000050030000}"/>
    <cellStyle name="Normal 4 3" xfId="848" xr:uid="{00000000-0005-0000-0000-000051030000}"/>
    <cellStyle name="Normal 4 4" xfId="849" xr:uid="{00000000-0005-0000-0000-000052030000}"/>
    <cellStyle name="Normal 4 5" xfId="850" xr:uid="{00000000-0005-0000-0000-000053030000}"/>
    <cellStyle name="Normal 40" xfId="851" xr:uid="{00000000-0005-0000-0000-000054030000}"/>
    <cellStyle name="Normal 40 2" xfId="852" xr:uid="{00000000-0005-0000-0000-000055030000}"/>
    <cellStyle name="Normal 40 2 2" xfId="853" xr:uid="{00000000-0005-0000-0000-000056030000}"/>
    <cellStyle name="Normal 40 3" xfId="854" xr:uid="{00000000-0005-0000-0000-000057030000}"/>
    <cellStyle name="Normal 40 4" xfId="855" xr:uid="{00000000-0005-0000-0000-000058030000}"/>
    <cellStyle name="Normal 40 5" xfId="856" xr:uid="{00000000-0005-0000-0000-000059030000}"/>
    <cellStyle name="Normal 41" xfId="857" xr:uid="{00000000-0005-0000-0000-00005A030000}"/>
    <cellStyle name="Normal 41 2" xfId="858" xr:uid="{00000000-0005-0000-0000-00005B030000}"/>
    <cellStyle name="Normal 41 2 2" xfId="859" xr:uid="{00000000-0005-0000-0000-00005C030000}"/>
    <cellStyle name="Normal 41 3" xfId="860" xr:uid="{00000000-0005-0000-0000-00005D030000}"/>
    <cellStyle name="Normal 41 4" xfId="861" xr:uid="{00000000-0005-0000-0000-00005E030000}"/>
    <cellStyle name="Normal 41 5" xfId="862" xr:uid="{00000000-0005-0000-0000-00005F030000}"/>
    <cellStyle name="Normal 42" xfId="863" xr:uid="{00000000-0005-0000-0000-000060030000}"/>
    <cellStyle name="Normal 42 2" xfId="864" xr:uid="{00000000-0005-0000-0000-000061030000}"/>
    <cellStyle name="Normal 42 2 2" xfId="865" xr:uid="{00000000-0005-0000-0000-000062030000}"/>
    <cellStyle name="Normal 42 3" xfId="866" xr:uid="{00000000-0005-0000-0000-000063030000}"/>
    <cellStyle name="Normal 42 4" xfId="867" xr:uid="{00000000-0005-0000-0000-000064030000}"/>
    <cellStyle name="Normal 42 5" xfId="868" xr:uid="{00000000-0005-0000-0000-000065030000}"/>
    <cellStyle name="Normal 43" xfId="869" xr:uid="{00000000-0005-0000-0000-000066030000}"/>
    <cellStyle name="Normal 43 2" xfId="870" xr:uid="{00000000-0005-0000-0000-000067030000}"/>
    <cellStyle name="Normal 43 2 2" xfId="871" xr:uid="{00000000-0005-0000-0000-000068030000}"/>
    <cellStyle name="Normal 43 3" xfId="872" xr:uid="{00000000-0005-0000-0000-000069030000}"/>
    <cellStyle name="Normal 43 4" xfId="873" xr:uid="{00000000-0005-0000-0000-00006A030000}"/>
    <cellStyle name="Normal 43 5" xfId="874" xr:uid="{00000000-0005-0000-0000-00006B030000}"/>
    <cellStyle name="Normal 44" xfId="875" xr:uid="{00000000-0005-0000-0000-00006C030000}"/>
    <cellStyle name="Normal 44 2" xfId="876" xr:uid="{00000000-0005-0000-0000-00006D030000}"/>
    <cellStyle name="Normal 44 2 2" xfId="877" xr:uid="{00000000-0005-0000-0000-00006E030000}"/>
    <cellStyle name="Normal 44 3" xfId="878" xr:uid="{00000000-0005-0000-0000-00006F030000}"/>
    <cellStyle name="Normal 44 4" xfId="879" xr:uid="{00000000-0005-0000-0000-000070030000}"/>
    <cellStyle name="Normal 44 5" xfId="880" xr:uid="{00000000-0005-0000-0000-000071030000}"/>
    <cellStyle name="Normal 45" xfId="881" xr:uid="{00000000-0005-0000-0000-000072030000}"/>
    <cellStyle name="Normal 45 2" xfId="882" xr:uid="{00000000-0005-0000-0000-000073030000}"/>
    <cellStyle name="Normal 45 2 2" xfId="883" xr:uid="{00000000-0005-0000-0000-000074030000}"/>
    <cellStyle name="Normal 45 3" xfId="884" xr:uid="{00000000-0005-0000-0000-000075030000}"/>
    <cellStyle name="Normal 45 4" xfId="885" xr:uid="{00000000-0005-0000-0000-000076030000}"/>
    <cellStyle name="Normal 45 5" xfId="886" xr:uid="{00000000-0005-0000-0000-000077030000}"/>
    <cellStyle name="Normal 46" xfId="887" xr:uid="{00000000-0005-0000-0000-000078030000}"/>
    <cellStyle name="Normal 46 2" xfId="888" xr:uid="{00000000-0005-0000-0000-000079030000}"/>
    <cellStyle name="Normal 46 2 2" xfId="889" xr:uid="{00000000-0005-0000-0000-00007A030000}"/>
    <cellStyle name="Normal 46 3" xfId="890" xr:uid="{00000000-0005-0000-0000-00007B030000}"/>
    <cellStyle name="Normal 46 4" xfId="891" xr:uid="{00000000-0005-0000-0000-00007C030000}"/>
    <cellStyle name="Normal 46 5" xfId="892" xr:uid="{00000000-0005-0000-0000-00007D030000}"/>
    <cellStyle name="Normal 47" xfId="893" xr:uid="{00000000-0005-0000-0000-00007E030000}"/>
    <cellStyle name="Normal 47 2" xfId="894" xr:uid="{00000000-0005-0000-0000-00007F030000}"/>
    <cellStyle name="Normal 47 2 2" xfId="895" xr:uid="{00000000-0005-0000-0000-000080030000}"/>
    <cellStyle name="Normal 47 3" xfId="896" xr:uid="{00000000-0005-0000-0000-000081030000}"/>
    <cellStyle name="Normal 47 4" xfId="897" xr:uid="{00000000-0005-0000-0000-000082030000}"/>
    <cellStyle name="Normal 47 5" xfId="898" xr:uid="{00000000-0005-0000-0000-000083030000}"/>
    <cellStyle name="Normal 48" xfId="899" xr:uid="{00000000-0005-0000-0000-000084030000}"/>
    <cellStyle name="Normal 48 2" xfId="900" xr:uid="{00000000-0005-0000-0000-000085030000}"/>
    <cellStyle name="Normal 48 2 2" xfId="901" xr:uid="{00000000-0005-0000-0000-000086030000}"/>
    <cellStyle name="Normal 48 3" xfId="902" xr:uid="{00000000-0005-0000-0000-000087030000}"/>
    <cellStyle name="Normal 48 4" xfId="903" xr:uid="{00000000-0005-0000-0000-000088030000}"/>
    <cellStyle name="Normal 48 5" xfId="904" xr:uid="{00000000-0005-0000-0000-000089030000}"/>
    <cellStyle name="Normal 49" xfId="905" xr:uid="{00000000-0005-0000-0000-00008A030000}"/>
    <cellStyle name="Normal 49 2" xfId="906" xr:uid="{00000000-0005-0000-0000-00008B030000}"/>
    <cellStyle name="Normal 49 2 2" xfId="907" xr:uid="{00000000-0005-0000-0000-00008C030000}"/>
    <cellStyle name="Normal 49 3" xfId="908" xr:uid="{00000000-0005-0000-0000-00008D030000}"/>
    <cellStyle name="Normal 49 4" xfId="909" xr:uid="{00000000-0005-0000-0000-00008E030000}"/>
    <cellStyle name="Normal 49 5" xfId="910" xr:uid="{00000000-0005-0000-0000-00008F030000}"/>
    <cellStyle name="Normal 5" xfId="911" xr:uid="{00000000-0005-0000-0000-000090030000}"/>
    <cellStyle name="Normal 5 10" xfId="912" xr:uid="{00000000-0005-0000-0000-000091030000}"/>
    <cellStyle name="Normal 5 10 2" xfId="913" xr:uid="{00000000-0005-0000-0000-000092030000}"/>
    <cellStyle name="Normal 5 11" xfId="914" xr:uid="{00000000-0005-0000-0000-000093030000}"/>
    <cellStyle name="Normal 5 12" xfId="915" xr:uid="{00000000-0005-0000-0000-000094030000}"/>
    <cellStyle name="Normal 5 13" xfId="916" xr:uid="{00000000-0005-0000-0000-000095030000}"/>
    <cellStyle name="Normal 5 14" xfId="917" xr:uid="{00000000-0005-0000-0000-000096030000}"/>
    <cellStyle name="Normal 5 15" xfId="918" xr:uid="{00000000-0005-0000-0000-000097030000}"/>
    <cellStyle name="Normal 5 2" xfId="919" xr:uid="{00000000-0005-0000-0000-000098030000}"/>
    <cellStyle name="Normal 5 2 10" xfId="920" xr:uid="{00000000-0005-0000-0000-000099030000}"/>
    <cellStyle name="Normal 5 2 11" xfId="921" xr:uid="{00000000-0005-0000-0000-00009A030000}"/>
    <cellStyle name="Normal 5 2 12" xfId="922" xr:uid="{00000000-0005-0000-0000-00009B030000}"/>
    <cellStyle name="Normal 5 2 13" xfId="923" xr:uid="{00000000-0005-0000-0000-00009C030000}"/>
    <cellStyle name="Normal 5 2 2" xfId="924" xr:uid="{00000000-0005-0000-0000-00009D030000}"/>
    <cellStyle name="Normal 5 2 2 10" xfId="925" xr:uid="{00000000-0005-0000-0000-00009E030000}"/>
    <cellStyle name="Normal 5 2 2 11" xfId="926" xr:uid="{00000000-0005-0000-0000-00009F030000}"/>
    <cellStyle name="Normal 5 2 2 2" xfId="927" xr:uid="{00000000-0005-0000-0000-0000A0030000}"/>
    <cellStyle name="Normal 5 2 2 2 2" xfId="928" xr:uid="{00000000-0005-0000-0000-0000A1030000}"/>
    <cellStyle name="Normal 5 2 2 2 2 2" xfId="929" xr:uid="{00000000-0005-0000-0000-0000A2030000}"/>
    <cellStyle name="Normal 5 2 2 2 2 2 2" xfId="930" xr:uid="{00000000-0005-0000-0000-0000A3030000}"/>
    <cellStyle name="Normal 5 2 2 2 2 3" xfId="931" xr:uid="{00000000-0005-0000-0000-0000A4030000}"/>
    <cellStyle name="Normal 5 2 2 2 3" xfId="932" xr:uid="{00000000-0005-0000-0000-0000A5030000}"/>
    <cellStyle name="Normal 5 2 2 2 3 2" xfId="933" xr:uid="{00000000-0005-0000-0000-0000A6030000}"/>
    <cellStyle name="Normal 5 2 2 2 4" xfId="934" xr:uid="{00000000-0005-0000-0000-0000A7030000}"/>
    <cellStyle name="Normal 5 2 2 2 5" xfId="935" xr:uid="{00000000-0005-0000-0000-0000A8030000}"/>
    <cellStyle name="Normal 5 2 2 2 6" xfId="936" xr:uid="{00000000-0005-0000-0000-0000A9030000}"/>
    <cellStyle name="Normal 5 2 2 3" xfId="937" xr:uid="{00000000-0005-0000-0000-0000AA030000}"/>
    <cellStyle name="Normal 5 2 2 3 2" xfId="938" xr:uid="{00000000-0005-0000-0000-0000AB030000}"/>
    <cellStyle name="Normal 5 2 2 3 2 2" xfId="939" xr:uid="{00000000-0005-0000-0000-0000AC030000}"/>
    <cellStyle name="Normal 5 2 2 3 2 2 2" xfId="940" xr:uid="{00000000-0005-0000-0000-0000AD030000}"/>
    <cellStyle name="Normal 5 2 2 3 2 3" xfId="941" xr:uid="{00000000-0005-0000-0000-0000AE030000}"/>
    <cellStyle name="Normal 5 2 2 3 3" xfId="942" xr:uid="{00000000-0005-0000-0000-0000AF030000}"/>
    <cellStyle name="Normal 5 2 2 3 3 2" xfId="943" xr:uid="{00000000-0005-0000-0000-0000B0030000}"/>
    <cellStyle name="Normal 5 2 2 3 4" xfId="944" xr:uid="{00000000-0005-0000-0000-0000B1030000}"/>
    <cellStyle name="Normal 5 2 2 3 5" xfId="945" xr:uid="{00000000-0005-0000-0000-0000B2030000}"/>
    <cellStyle name="Normal 5 2 2 3 6" xfId="946" xr:uid="{00000000-0005-0000-0000-0000B3030000}"/>
    <cellStyle name="Normal 5 2 2 4" xfId="947" xr:uid="{00000000-0005-0000-0000-0000B4030000}"/>
    <cellStyle name="Normal 5 2 2 4 2" xfId="948" xr:uid="{00000000-0005-0000-0000-0000B5030000}"/>
    <cellStyle name="Normal 5 2 2 4 2 2" xfId="949" xr:uid="{00000000-0005-0000-0000-0000B6030000}"/>
    <cellStyle name="Normal 5 2 2 4 3" xfId="950" xr:uid="{00000000-0005-0000-0000-0000B7030000}"/>
    <cellStyle name="Normal 5 2 2 5" xfId="951" xr:uid="{00000000-0005-0000-0000-0000B8030000}"/>
    <cellStyle name="Normal 5 2 2 5 2" xfId="952" xr:uid="{00000000-0005-0000-0000-0000B9030000}"/>
    <cellStyle name="Normal 5 2 2 5 2 2" xfId="953" xr:uid="{00000000-0005-0000-0000-0000BA030000}"/>
    <cellStyle name="Normal 5 2 2 5 3" xfId="954" xr:uid="{00000000-0005-0000-0000-0000BB030000}"/>
    <cellStyle name="Normal 5 2 2 6" xfId="955" xr:uid="{00000000-0005-0000-0000-0000BC030000}"/>
    <cellStyle name="Normal 5 2 2 6 2" xfId="956" xr:uid="{00000000-0005-0000-0000-0000BD030000}"/>
    <cellStyle name="Normal 5 2 2 6 2 2" xfId="957" xr:uid="{00000000-0005-0000-0000-0000BE030000}"/>
    <cellStyle name="Normal 5 2 2 6 3" xfId="958" xr:uid="{00000000-0005-0000-0000-0000BF030000}"/>
    <cellStyle name="Normal 5 2 2 7" xfId="959" xr:uid="{00000000-0005-0000-0000-0000C0030000}"/>
    <cellStyle name="Normal 5 2 2 7 2" xfId="960" xr:uid="{00000000-0005-0000-0000-0000C1030000}"/>
    <cellStyle name="Normal 5 2 2 8" xfId="961" xr:uid="{00000000-0005-0000-0000-0000C2030000}"/>
    <cellStyle name="Normal 5 2 2 9" xfId="962" xr:uid="{00000000-0005-0000-0000-0000C3030000}"/>
    <cellStyle name="Normal 5 2 3" xfId="963" xr:uid="{00000000-0005-0000-0000-0000C4030000}"/>
    <cellStyle name="Normal 5 2 3 10" xfId="964" xr:uid="{00000000-0005-0000-0000-0000C5030000}"/>
    <cellStyle name="Normal 5 2 3 11" xfId="965" xr:uid="{00000000-0005-0000-0000-0000C6030000}"/>
    <cellStyle name="Normal 5 2 3 2" xfId="966" xr:uid="{00000000-0005-0000-0000-0000C7030000}"/>
    <cellStyle name="Normal 5 2 3 2 2" xfId="967" xr:uid="{00000000-0005-0000-0000-0000C8030000}"/>
    <cellStyle name="Normal 5 2 3 2 2 2" xfId="968" xr:uid="{00000000-0005-0000-0000-0000C9030000}"/>
    <cellStyle name="Normal 5 2 3 2 2 2 2" xfId="969" xr:uid="{00000000-0005-0000-0000-0000CA030000}"/>
    <cellStyle name="Normal 5 2 3 2 2 3" xfId="970" xr:uid="{00000000-0005-0000-0000-0000CB030000}"/>
    <cellStyle name="Normal 5 2 3 2 3" xfId="971" xr:uid="{00000000-0005-0000-0000-0000CC030000}"/>
    <cellStyle name="Normal 5 2 3 2 3 2" xfId="972" xr:uid="{00000000-0005-0000-0000-0000CD030000}"/>
    <cellStyle name="Normal 5 2 3 2 4" xfId="973" xr:uid="{00000000-0005-0000-0000-0000CE030000}"/>
    <cellStyle name="Normal 5 2 3 2 5" xfId="974" xr:uid="{00000000-0005-0000-0000-0000CF030000}"/>
    <cellStyle name="Normal 5 2 3 2 6" xfId="975" xr:uid="{00000000-0005-0000-0000-0000D0030000}"/>
    <cellStyle name="Normal 5 2 3 3" xfId="976" xr:uid="{00000000-0005-0000-0000-0000D1030000}"/>
    <cellStyle name="Normal 5 2 3 3 2" xfId="977" xr:uid="{00000000-0005-0000-0000-0000D2030000}"/>
    <cellStyle name="Normal 5 2 3 3 2 2" xfId="978" xr:uid="{00000000-0005-0000-0000-0000D3030000}"/>
    <cellStyle name="Normal 5 2 3 3 2 2 2" xfId="979" xr:uid="{00000000-0005-0000-0000-0000D4030000}"/>
    <cellStyle name="Normal 5 2 3 3 2 3" xfId="980" xr:uid="{00000000-0005-0000-0000-0000D5030000}"/>
    <cellStyle name="Normal 5 2 3 3 3" xfId="981" xr:uid="{00000000-0005-0000-0000-0000D6030000}"/>
    <cellStyle name="Normal 5 2 3 3 3 2" xfId="982" xr:uid="{00000000-0005-0000-0000-0000D7030000}"/>
    <cellStyle name="Normal 5 2 3 3 4" xfId="983" xr:uid="{00000000-0005-0000-0000-0000D8030000}"/>
    <cellStyle name="Normal 5 2 3 3 5" xfId="984" xr:uid="{00000000-0005-0000-0000-0000D9030000}"/>
    <cellStyle name="Normal 5 2 3 3 6" xfId="985" xr:uid="{00000000-0005-0000-0000-0000DA030000}"/>
    <cellStyle name="Normal 5 2 3 4" xfId="986" xr:uid="{00000000-0005-0000-0000-0000DB030000}"/>
    <cellStyle name="Normal 5 2 3 4 2" xfId="987" xr:uid="{00000000-0005-0000-0000-0000DC030000}"/>
    <cellStyle name="Normal 5 2 3 4 2 2" xfId="988" xr:uid="{00000000-0005-0000-0000-0000DD030000}"/>
    <cellStyle name="Normal 5 2 3 4 3" xfId="989" xr:uid="{00000000-0005-0000-0000-0000DE030000}"/>
    <cellStyle name="Normal 5 2 3 5" xfId="990" xr:uid="{00000000-0005-0000-0000-0000DF030000}"/>
    <cellStyle name="Normal 5 2 3 5 2" xfId="991" xr:uid="{00000000-0005-0000-0000-0000E0030000}"/>
    <cellStyle name="Normal 5 2 3 5 2 2" xfId="992" xr:uid="{00000000-0005-0000-0000-0000E1030000}"/>
    <cellStyle name="Normal 5 2 3 5 3" xfId="993" xr:uid="{00000000-0005-0000-0000-0000E2030000}"/>
    <cellStyle name="Normal 5 2 3 6" xfId="994" xr:uid="{00000000-0005-0000-0000-0000E3030000}"/>
    <cellStyle name="Normal 5 2 3 6 2" xfId="995" xr:uid="{00000000-0005-0000-0000-0000E4030000}"/>
    <cellStyle name="Normal 5 2 3 6 2 2" xfId="996" xr:uid="{00000000-0005-0000-0000-0000E5030000}"/>
    <cellStyle name="Normal 5 2 3 6 3" xfId="997" xr:uid="{00000000-0005-0000-0000-0000E6030000}"/>
    <cellStyle name="Normal 5 2 3 7" xfId="998" xr:uid="{00000000-0005-0000-0000-0000E7030000}"/>
    <cellStyle name="Normal 5 2 3 7 2" xfId="999" xr:uid="{00000000-0005-0000-0000-0000E8030000}"/>
    <cellStyle name="Normal 5 2 3 8" xfId="1000" xr:uid="{00000000-0005-0000-0000-0000E9030000}"/>
    <cellStyle name="Normal 5 2 3 9" xfId="1001" xr:uid="{00000000-0005-0000-0000-0000EA030000}"/>
    <cellStyle name="Normal 5 2 4" xfId="1002" xr:uid="{00000000-0005-0000-0000-0000EB030000}"/>
    <cellStyle name="Normal 5 2 4 2" xfId="1003" xr:uid="{00000000-0005-0000-0000-0000EC030000}"/>
    <cellStyle name="Normal 5 2 4 2 2" xfId="1004" xr:uid="{00000000-0005-0000-0000-0000ED030000}"/>
    <cellStyle name="Normal 5 2 4 2 2 2" xfId="1005" xr:uid="{00000000-0005-0000-0000-0000EE030000}"/>
    <cellStyle name="Normal 5 2 4 2 3" xfId="1006" xr:uid="{00000000-0005-0000-0000-0000EF030000}"/>
    <cellStyle name="Normal 5 2 4 3" xfId="1007" xr:uid="{00000000-0005-0000-0000-0000F0030000}"/>
    <cellStyle name="Normal 5 2 4 3 2" xfId="1008" xr:uid="{00000000-0005-0000-0000-0000F1030000}"/>
    <cellStyle name="Normal 5 2 4 4" xfId="1009" xr:uid="{00000000-0005-0000-0000-0000F2030000}"/>
    <cellStyle name="Normal 5 2 4 5" xfId="1010" xr:uid="{00000000-0005-0000-0000-0000F3030000}"/>
    <cellStyle name="Normal 5 2 4 6" xfId="1011" xr:uid="{00000000-0005-0000-0000-0000F4030000}"/>
    <cellStyle name="Normal 5 2 5" xfId="1012" xr:uid="{00000000-0005-0000-0000-0000F5030000}"/>
    <cellStyle name="Normal 5 2 5 2" xfId="1013" xr:uid="{00000000-0005-0000-0000-0000F6030000}"/>
    <cellStyle name="Normal 5 2 5 2 2" xfId="1014" xr:uid="{00000000-0005-0000-0000-0000F7030000}"/>
    <cellStyle name="Normal 5 2 5 2 2 2" xfId="1015" xr:uid="{00000000-0005-0000-0000-0000F8030000}"/>
    <cellStyle name="Normal 5 2 5 2 3" xfId="1016" xr:uid="{00000000-0005-0000-0000-0000F9030000}"/>
    <cellStyle name="Normal 5 2 5 3" xfId="1017" xr:uid="{00000000-0005-0000-0000-0000FA030000}"/>
    <cellStyle name="Normal 5 2 5 3 2" xfId="1018" xr:uid="{00000000-0005-0000-0000-0000FB030000}"/>
    <cellStyle name="Normal 5 2 5 4" xfId="1019" xr:uid="{00000000-0005-0000-0000-0000FC030000}"/>
    <cellStyle name="Normal 5 2 5 5" xfId="1020" xr:uid="{00000000-0005-0000-0000-0000FD030000}"/>
    <cellStyle name="Normal 5 2 5 6" xfId="1021" xr:uid="{00000000-0005-0000-0000-0000FE030000}"/>
    <cellStyle name="Normal 5 2 6" xfId="1022" xr:uid="{00000000-0005-0000-0000-0000FF030000}"/>
    <cellStyle name="Normal 5 2 6 2" xfId="1023" xr:uid="{00000000-0005-0000-0000-000000040000}"/>
    <cellStyle name="Normal 5 2 6 2 2" xfId="1024" xr:uid="{00000000-0005-0000-0000-000001040000}"/>
    <cellStyle name="Normal 5 2 6 3" xfId="1025" xr:uid="{00000000-0005-0000-0000-000002040000}"/>
    <cellStyle name="Normal 5 2 7" xfId="1026" xr:uid="{00000000-0005-0000-0000-000003040000}"/>
    <cellStyle name="Normal 5 2 7 2" xfId="1027" xr:uid="{00000000-0005-0000-0000-000004040000}"/>
    <cellStyle name="Normal 5 2 7 2 2" xfId="1028" xr:uid="{00000000-0005-0000-0000-000005040000}"/>
    <cellStyle name="Normal 5 2 7 3" xfId="1029" xr:uid="{00000000-0005-0000-0000-000006040000}"/>
    <cellStyle name="Normal 5 2 8" xfId="1030" xr:uid="{00000000-0005-0000-0000-000007040000}"/>
    <cellStyle name="Normal 5 2 8 2" xfId="1031" xr:uid="{00000000-0005-0000-0000-000008040000}"/>
    <cellStyle name="Normal 5 2 8 2 2" xfId="1032" xr:uid="{00000000-0005-0000-0000-000009040000}"/>
    <cellStyle name="Normal 5 2 8 3" xfId="1033" xr:uid="{00000000-0005-0000-0000-00000A040000}"/>
    <cellStyle name="Normal 5 2 9" xfId="1034" xr:uid="{00000000-0005-0000-0000-00000B040000}"/>
    <cellStyle name="Normal 5 2 9 2" xfId="1035" xr:uid="{00000000-0005-0000-0000-00000C040000}"/>
    <cellStyle name="Normal 5 3" xfId="1036" xr:uid="{00000000-0005-0000-0000-00000D040000}"/>
    <cellStyle name="Normal 5 3 10" xfId="1037" xr:uid="{00000000-0005-0000-0000-00000E040000}"/>
    <cellStyle name="Normal 5 3 11" xfId="1038" xr:uid="{00000000-0005-0000-0000-00000F040000}"/>
    <cellStyle name="Normal 5 3 2" xfId="1039" xr:uid="{00000000-0005-0000-0000-000010040000}"/>
    <cellStyle name="Normal 5 3 2 2" xfId="1040" xr:uid="{00000000-0005-0000-0000-000011040000}"/>
    <cellStyle name="Normal 5 3 2 2 2" xfId="1041" xr:uid="{00000000-0005-0000-0000-000012040000}"/>
    <cellStyle name="Normal 5 3 2 2 2 2" xfId="1042" xr:uid="{00000000-0005-0000-0000-000013040000}"/>
    <cellStyle name="Normal 5 3 2 2 3" xfId="1043" xr:uid="{00000000-0005-0000-0000-000014040000}"/>
    <cellStyle name="Normal 5 3 2 3" xfId="1044" xr:uid="{00000000-0005-0000-0000-000015040000}"/>
    <cellStyle name="Normal 5 3 2 3 2" xfId="1045" xr:uid="{00000000-0005-0000-0000-000016040000}"/>
    <cellStyle name="Normal 5 3 2 4" xfId="1046" xr:uid="{00000000-0005-0000-0000-000017040000}"/>
    <cellStyle name="Normal 5 3 2 5" xfId="1047" xr:uid="{00000000-0005-0000-0000-000018040000}"/>
    <cellStyle name="Normal 5 3 2 6" xfId="1048" xr:uid="{00000000-0005-0000-0000-000019040000}"/>
    <cellStyle name="Normal 5 3 3" xfId="1049" xr:uid="{00000000-0005-0000-0000-00001A040000}"/>
    <cellStyle name="Normal 5 3 3 2" xfId="1050" xr:uid="{00000000-0005-0000-0000-00001B040000}"/>
    <cellStyle name="Normal 5 3 3 2 2" xfId="1051" xr:uid="{00000000-0005-0000-0000-00001C040000}"/>
    <cellStyle name="Normal 5 3 3 2 2 2" xfId="1052" xr:uid="{00000000-0005-0000-0000-00001D040000}"/>
    <cellStyle name="Normal 5 3 3 2 3" xfId="1053" xr:uid="{00000000-0005-0000-0000-00001E040000}"/>
    <cellStyle name="Normal 5 3 3 3" xfId="1054" xr:uid="{00000000-0005-0000-0000-00001F040000}"/>
    <cellStyle name="Normal 5 3 3 3 2" xfId="1055" xr:uid="{00000000-0005-0000-0000-000020040000}"/>
    <cellStyle name="Normal 5 3 3 4" xfId="1056" xr:uid="{00000000-0005-0000-0000-000021040000}"/>
    <cellStyle name="Normal 5 3 3 5" xfId="1057" xr:uid="{00000000-0005-0000-0000-000022040000}"/>
    <cellStyle name="Normal 5 3 3 6" xfId="1058" xr:uid="{00000000-0005-0000-0000-000023040000}"/>
    <cellStyle name="Normal 5 3 4" xfId="1059" xr:uid="{00000000-0005-0000-0000-000024040000}"/>
    <cellStyle name="Normal 5 3 4 2" xfId="1060" xr:uid="{00000000-0005-0000-0000-000025040000}"/>
    <cellStyle name="Normal 5 3 4 2 2" xfId="1061" xr:uid="{00000000-0005-0000-0000-000026040000}"/>
    <cellStyle name="Normal 5 3 4 3" xfId="1062" xr:uid="{00000000-0005-0000-0000-000027040000}"/>
    <cellStyle name="Normal 5 3 5" xfId="1063" xr:uid="{00000000-0005-0000-0000-000028040000}"/>
    <cellStyle name="Normal 5 3 5 2" xfId="1064" xr:uid="{00000000-0005-0000-0000-000029040000}"/>
    <cellStyle name="Normal 5 3 5 2 2" xfId="1065" xr:uid="{00000000-0005-0000-0000-00002A040000}"/>
    <cellStyle name="Normal 5 3 5 3" xfId="1066" xr:uid="{00000000-0005-0000-0000-00002B040000}"/>
    <cellStyle name="Normal 5 3 6" xfId="1067" xr:uid="{00000000-0005-0000-0000-00002C040000}"/>
    <cellStyle name="Normal 5 3 6 2" xfId="1068" xr:uid="{00000000-0005-0000-0000-00002D040000}"/>
    <cellStyle name="Normal 5 3 6 2 2" xfId="1069" xr:uid="{00000000-0005-0000-0000-00002E040000}"/>
    <cellStyle name="Normal 5 3 6 3" xfId="1070" xr:uid="{00000000-0005-0000-0000-00002F040000}"/>
    <cellStyle name="Normal 5 3 7" xfId="1071" xr:uid="{00000000-0005-0000-0000-000030040000}"/>
    <cellStyle name="Normal 5 3 7 2" xfId="1072" xr:uid="{00000000-0005-0000-0000-000031040000}"/>
    <cellStyle name="Normal 5 3 8" xfId="1073" xr:uid="{00000000-0005-0000-0000-000032040000}"/>
    <cellStyle name="Normal 5 3 9" xfId="1074" xr:uid="{00000000-0005-0000-0000-000033040000}"/>
    <cellStyle name="Normal 5 4" xfId="1075" xr:uid="{00000000-0005-0000-0000-000034040000}"/>
    <cellStyle name="Normal 5 4 10" xfId="1076" xr:uid="{00000000-0005-0000-0000-000035040000}"/>
    <cellStyle name="Normal 5 4 11" xfId="1077" xr:uid="{00000000-0005-0000-0000-000036040000}"/>
    <cellStyle name="Normal 5 4 2" xfId="1078" xr:uid="{00000000-0005-0000-0000-000037040000}"/>
    <cellStyle name="Normal 5 4 2 2" xfId="1079" xr:uid="{00000000-0005-0000-0000-000038040000}"/>
    <cellStyle name="Normal 5 4 2 2 2" xfId="1080" xr:uid="{00000000-0005-0000-0000-000039040000}"/>
    <cellStyle name="Normal 5 4 2 2 2 2" xfId="1081" xr:uid="{00000000-0005-0000-0000-00003A040000}"/>
    <cellStyle name="Normal 5 4 2 2 3" xfId="1082" xr:uid="{00000000-0005-0000-0000-00003B040000}"/>
    <cellStyle name="Normal 5 4 2 3" xfId="1083" xr:uid="{00000000-0005-0000-0000-00003C040000}"/>
    <cellStyle name="Normal 5 4 2 3 2" xfId="1084" xr:uid="{00000000-0005-0000-0000-00003D040000}"/>
    <cellStyle name="Normal 5 4 2 4" xfId="1085" xr:uid="{00000000-0005-0000-0000-00003E040000}"/>
    <cellStyle name="Normal 5 4 2 5" xfId="1086" xr:uid="{00000000-0005-0000-0000-00003F040000}"/>
    <cellStyle name="Normal 5 4 2 6" xfId="1087" xr:uid="{00000000-0005-0000-0000-000040040000}"/>
    <cellStyle name="Normal 5 4 3" xfId="1088" xr:uid="{00000000-0005-0000-0000-000041040000}"/>
    <cellStyle name="Normal 5 4 3 2" xfId="1089" xr:uid="{00000000-0005-0000-0000-000042040000}"/>
    <cellStyle name="Normal 5 4 3 2 2" xfId="1090" xr:uid="{00000000-0005-0000-0000-000043040000}"/>
    <cellStyle name="Normal 5 4 3 2 2 2" xfId="1091" xr:uid="{00000000-0005-0000-0000-000044040000}"/>
    <cellStyle name="Normal 5 4 3 2 3" xfId="1092" xr:uid="{00000000-0005-0000-0000-000045040000}"/>
    <cellStyle name="Normal 5 4 3 3" xfId="1093" xr:uid="{00000000-0005-0000-0000-000046040000}"/>
    <cellStyle name="Normal 5 4 3 3 2" xfId="1094" xr:uid="{00000000-0005-0000-0000-000047040000}"/>
    <cellStyle name="Normal 5 4 3 4" xfId="1095" xr:uid="{00000000-0005-0000-0000-000048040000}"/>
    <cellStyle name="Normal 5 4 3 5" xfId="1096" xr:uid="{00000000-0005-0000-0000-000049040000}"/>
    <cellStyle name="Normal 5 4 3 6" xfId="1097" xr:uid="{00000000-0005-0000-0000-00004A040000}"/>
    <cellStyle name="Normal 5 4 4" xfId="1098" xr:uid="{00000000-0005-0000-0000-00004B040000}"/>
    <cellStyle name="Normal 5 4 4 2" xfId="1099" xr:uid="{00000000-0005-0000-0000-00004C040000}"/>
    <cellStyle name="Normal 5 4 4 2 2" xfId="1100" xr:uid="{00000000-0005-0000-0000-00004D040000}"/>
    <cellStyle name="Normal 5 4 4 3" xfId="1101" xr:uid="{00000000-0005-0000-0000-00004E040000}"/>
    <cellStyle name="Normal 5 4 5" xfId="1102" xr:uid="{00000000-0005-0000-0000-00004F040000}"/>
    <cellStyle name="Normal 5 4 5 2" xfId="1103" xr:uid="{00000000-0005-0000-0000-000050040000}"/>
    <cellStyle name="Normal 5 4 5 2 2" xfId="1104" xr:uid="{00000000-0005-0000-0000-000051040000}"/>
    <cellStyle name="Normal 5 4 5 3" xfId="1105" xr:uid="{00000000-0005-0000-0000-000052040000}"/>
    <cellStyle name="Normal 5 4 6" xfId="1106" xr:uid="{00000000-0005-0000-0000-000053040000}"/>
    <cellStyle name="Normal 5 4 6 2" xfId="1107" xr:uid="{00000000-0005-0000-0000-000054040000}"/>
    <cellStyle name="Normal 5 4 6 2 2" xfId="1108" xr:uid="{00000000-0005-0000-0000-000055040000}"/>
    <cellStyle name="Normal 5 4 6 3" xfId="1109" xr:uid="{00000000-0005-0000-0000-000056040000}"/>
    <cellStyle name="Normal 5 4 7" xfId="1110" xr:uid="{00000000-0005-0000-0000-000057040000}"/>
    <cellStyle name="Normal 5 4 7 2" xfId="1111" xr:uid="{00000000-0005-0000-0000-000058040000}"/>
    <cellStyle name="Normal 5 4 8" xfId="1112" xr:uid="{00000000-0005-0000-0000-000059040000}"/>
    <cellStyle name="Normal 5 4 9" xfId="1113" xr:uid="{00000000-0005-0000-0000-00005A040000}"/>
    <cellStyle name="Normal 5 5" xfId="1114" xr:uid="{00000000-0005-0000-0000-00005B040000}"/>
    <cellStyle name="Normal 5 5 2" xfId="1115" xr:uid="{00000000-0005-0000-0000-00005C040000}"/>
    <cellStyle name="Normal 5 5 2 2" xfId="1116" xr:uid="{00000000-0005-0000-0000-00005D040000}"/>
    <cellStyle name="Normal 5 5 2 2 2" xfId="1117" xr:uid="{00000000-0005-0000-0000-00005E040000}"/>
    <cellStyle name="Normal 5 5 2 3" xfId="1118" xr:uid="{00000000-0005-0000-0000-00005F040000}"/>
    <cellStyle name="Normal 5 5 3" xfId="1119" xr:uid="{00000000-0005-0000-0000-000060040000}"/>
    <cellStyle name="Normal 5 5 3 2" xfId="1120" xr:uid="{00000000-0005-0000-0000-000061040000}"/>
    <cellStyle name="Normal 5 5 4" xfId="1121" xr:uid="{00000000-0005-0000-0000-000062040000}"/>
    <cellStyle name="Normal 5 5 5" xfId="1122" xr:uid="{00000000-0005-0000-0000-000063040000}"/>
    <cellStyle name="Normal 5 5 6" xfId="1123" xr:uid="{00000000-0005-0000-0000-000064040000}"/>
    <cellStyle name="Normal 5 6" xfId="1124" xr:uid="{00000000-0005-0000-0000-000065040000}"/>
    <cellStyle name="Normal 5 6 2" xfId="1125" xr:uid="{00000000-0005-0000-0000-000066040000}"/>
    <cellStyle name="Normal 5 6 2 2" xfId="1126" xr:uid="{00000000-0005-0000-0000-000067040000}"/>
    <cellStyle name="Normal 5 6 2 2 2" xfId="1127" xr:uid="{00000000-0005-0000-0000-000068040000}"/>
    <cellStyle name="Normal 5 6 2 3" xfId="1128" xr:uid="{00000000-0005-0000-0000-000069040000}"/>
    <cellStyle name="Normal 5 6 3" xfId="1129" xr:uid="{00000000-0005-0000-0000-00006A040000}"/>
    <cellStyle name="Normal 5 6 3 2" xfId="1130" xr:uid="{00000000-0005-0000-0000-00006B040000}"/>
    <cellStyle name="Normal 5 6 4" xfId="1131" xr:uid="{00000000-0005-0000-0000-00006C040000}"/>
    <cellStyle name="Normal 5 6 5" xfId="1132" xr:uid="{00000000-0005-0000-0000-00006D040000}"/>
    <cellStyle name="Normal 5 6 6" xfId="1133" xr:uid="{00000000-0005-0000-0000-00006E040000}"/>
    <cellStyle name="Normal 5 7" xfId="1134" xr:uid="{00000000-0005-0000-0000-00006F040000}"/>
    <cellStyle name="Normal 5 7 2" xfId="1135" xr:uid="{00000000-0005-0000-0000-000070040000}"/>
    <cellStyle name="Normal 5 7 2 2" xfId="1136" xr:uid="{00000000-0005-0000-0000-000071040000}"/>
    <cellStyle name="Normal 5 7 3" xfId="1137" xr:uid="{00000000-0005-0000-0000-000072040000}"/>
    <cellStyle name="Normal 5 8" xfId="1138" xr:uid="{00000000-0005-0000-0000-000073040000}"/>
    <cellStyle name="Normal 5 8 2" xfId="1139" xr:uid="{00000000-0005-0000-0000-000074040000}"/>
    <cellStyle name="Normal 5 8 2 2" xfId="1140" xr:uid="{00000000-0005-0000-0000-000075040000}"/>
    <cellStyle name="Normal 5 8 3" xfId="1141" xr:uid="{00000000-0005-0000-0000-000076040000}"/>
    <cellStyle name="Normal 5 9" xfId="1142" xr:uid="{00000000-0005-0000-0000-000077040000}"/>
    <cellStyle name="Normal 5 9 2" xfId="1143" xr:uid="{00000000-0005-0000-0000-000078040000}"/>
    <cellStyle name="Normal 5 9 2 2" xfId="1144" xr:uid="{00000000-0005-0000-0000-000079040000}"/>
    <cellStyle name="Normal 5 9 3" xfId="1145" xr:uid="{00000000-0005-0000-0000-00007A040000}"/>
    <cellStyle name="Normal 50" xfId="1146" xr:uid="{00000000-0005-0000-0000-00007B040000}"/>
    <cellStyle name="Normal 50 2" xfId="1147" xr:uid="{00000000-0005-0000-0000-00007C040000}"/>
    <cellStyle name="Normal 50 2 2" xfId="1148" xr:uid="{00000000-0005-0000-0000-00007D040000}"/>
    <cellStyle name="Normal 50 3" xfId="1149" xr:uid="{00000000-0005-0000-0000-00007E040000}"/>
    <cellStyle name="Normal 50 4" xfId="1150" xr:uid="{00000000-0005-0000-0000-00007F040000}"/>
    <cellStyle name="Normal 50 5" xfId="1151" xr:uid="{00000000-0005-0000-0000-000080040000}"/>
    <cellStyle name="Normal 51" xfId="1152" xr:uid="{00000000-0005-0000-0000-000081040000}"/>
    <cellStyle name="Normal 51 2" xfId="1153" xr:uid="{00000000-0005-0000-0000-000082040000}"/>
    <cellStyle name="Normal 51 2 2" xfId="1154" xr:uid="{00000000-0005-0000-0000-000083040000}"/>
    <cellStyle name="Normal 51 3" xfId="1155" xr:uid="{00000000-0005-0000-0000-000084040000}"/>
    <cellStyle name="Normal 51 4" xfId="1156" xr:uid="{00000000-0005-0000-0000-000085040000}"/>
    <cellStyle name="Normal 51 5" xfId="1157" xr:uid="{00000000-0005-0000-0000-000086040000}"/>
    <cellStyle name="Normal 52" xfId="1158" xr:uid="{00000000-0005-0000-0000-000087040000}"/>
    <cellStyle name="Normal 52 2" xfId="1159" xr:uid="{00000000-0005-0000-0000-000088040000}"/>
    <cellStyle name="Normal 52 2 2" xfId="1160" xr:uid="{00000000-0005-0000-0000-000089040000}"/>
    <cellStyle name="Normal 52 3" xfId="1161" xr:uid="{00000000-0005-0000-0000-00008A040000}"/>
    <cellStyle name="Normal 52 4" xfId="1162" xr:uid="{00000000-0005-0000-0000-00008B040000}"/>
    <cellStyle name="Normal 52 5" xfId="1163" xr:uid="{00000000-0005-0000-0000-00008C040000}"/>
    <cellStyle name="Normal 53" xfId="1164" xr:uid="{00000000-0005-0000-0000-00008D040000}"/>
    <cellStyle name="Normal 53 2" xfId="1165" xr:uid="{00000000-0005-0000-0000-00008E040000}"/>
    <cellStyle name="Normal 53 2 2" xfId="1166" xr:uid="{00000000-0005-0000-0000-00008F040000}"/>
    <cellStyle name="Normal 53 3" xfId="1167" xr:uid="{00000000-0005-0000-0000-000090040000}"/>
    <cellStyle name="Normal 53 4" xfId="1168" xr:uid="{00000000-0005-0000-0000-000091040000}"/>
    <cellStyle name="Normal 53 5" xfId="1169" xr:uid="{00000000-0005-0000-0000-000092040000}"/>
    <cellStyle name="Normal 54" xfId="1170" xr:uid="{00000000-0005-0000-0000-000093040000}"/>
    <cellStyle name="Normal 54 2" xfId="1171" xr:uid="{00000000-0005-0000-0000-000094040000}"/>
    <cellStyle name="Normal 54 2 2" xfId="1172" xr:uid="{00000000-0005-0000-0000-000095040000}"/>
    <cellStyle name="Normal 54 3" xfId="1173" xr:uid="{00000000-0005-0000-0000-000096040000}"/>
    <cellStyle name="Normal 54 4" xfId="1174" xr:uid="{00000000-0005-0000-0000-000097040000}"/>
    <cellStyle name="Normal 54 5" xfId="1175" xr:uid="{00000000-0005-0000-0000-000098040000}"/>
    <cellStyle name="Normal 55" xfId="1176" xr:uid="{00000000-0005-0000-0000-000099040000}"/>
    <cellStyle name="Normal 55 2" xfId="1177" xr:uid="{00000000-0005-0000-0000-00009A040000}"/>
    <cellStyle name="Normal 55 2 2" xfId="1178" xr:uid="{00000000-0005-0000-0000-00009B040000}"/>
    <cellStyle name="Normal 55 3" xfId="1179" xr:uid="{00000000-0005-0000-0000-00009C040000}"/>
    <cellStyle name="Normal 55 4" xfId="1180" xr:uid="{00000000-0005-0000-0000-00009D040000}"/>
    <cellStyle name="Normal 55 5" xfId="1181" xr:uid="{00000000-0005-0000-0000-00009E040000}"/>
    <cellStyle name="Normal 56" xfId="1182" xr:uid="{00000000-0005-0000-0000-00009F040000}"/>
    <cellStyle name="Normal 56 2" xfId="1183" xr:uid="{00000000-0005-0000-0000-0000A0040000}"/>
    <cellStyle name="Normal 56 2 2" xfId="1184" xr:uid="{00000000-0005-0000-0000-0000A1040000}"/>
    <cellStyle name="Normal 56 3" xfId="1185" xr:uid="{00000000-0005-0000-0000-0000A2040000}"/>
    <cellStyle name="Normal 56 4" xfId="1186" xr:uid="{00000000-0005-0000-0000-0000A3040000}"/>
    <cellStyle name="Normal 56 5" xfId="1187" xr:uid="{00000000-0005-0000-0000-0000A4040000}"/>
    <cellStyle name="Normal 57" xfId="1188" xr:uid="{00000000-0005-0000-0000-0000A5040000}"/>
    <cellStyle name="Normal 57 2" xfId="1189" xr:uid="{00000000-0005-0000-0000-0000A6040000}"/>
    <cellStyle name="Normal 57 2 2" xfId="1190" xr:uid="{00000000-0005-0000-0000-0000A7040000}"/>
    <cellStyle name="Normal 57 3" xfId="1191" xr:uid="{00000000-0005-0000-0000-0000A8040000}"/>
    <cellStyle name="Normal 57 4" xfId="1192" xr:uid="{00000000-0005-0000-0000-0000A9040000}"/>
    <cellStyle name="Normal 57 5" xfId="1193" xr:uid="{00000000-0005-0000-0000-0000AA040000}"/>
    <cellStyle name="Normal 58" xfId="1194" xr:uid="{00000000-0005-0000-0000-0000AB040000}"/>
    <cellStyle name="Normal 58 2" xfId="1195" xr:uid="{00000000-0005-0000-0000-0000AC040000}"/>
    <cellStyle name="Normal 58 2 2" xfId="1196" xr:uid="{00000000-0005-0000-0000-0000AD040000}"/>
    <cellStyle name="Normal 58 3" xfId="1197" xr:uid="{00000000-0005-0000-0000-0000AE040000}"/>
    <cellStyle name="Normal 58 4" xfId="1198" xr:uid="{00000000-0005-0000-0000-0000AF040000}"/>
    <cellStyle name="Normal 58 5" xfId="1199" xr:uid="{00000000-0005-0000-0000-0000B0040000}"/>
    <cellStyle name="Normal 59" xfId="1200" xr:uid="{00000000-0005-0000-0000-0000B1040000}"/>
    <cellStyle name="Normal 59 2" xfId="1201" xr:uid="{00000000-0005-0000-0000-0000B2040000}"/>
    <cellStyle name="Normal 59 2 2" xfId="1202" xr:uid="{00000000-0005-0000-0000-0000B3040000}"/>
    <cellStyle name="Normal 59 3" xfId="1203" xr:uid="{00000000-0005-0000-0000-0000B4040000}"/>
    <cellStyle name="Normal 59 4" xfId="1204" xr:uid="{00000000-0005-0000-0000-0000B5040000}"/>
    <cellStyle name="Normal 59 5" xfId="1205" xr:uid="{00000000-0005-0000-0000-0000B6040000}"/>
    <cellStyle name="Normal 6" xfId="1206" xr:uid="{00000000-0005-0000-0000-0000B7040000}"/>
    <cellStyle name="Normal 6 10" xfId="1207" xr:uid="{00000000-0005-0000-0000-0000B8040000}"/>
    <cellStyle name="Normal 6 10 2" xfId="1208" xr:uid="{00000000-0005-0000-0000-0000B9040000}"/>
    <cellStyle name="Normal 6 10 2 2" xfId="1209" xr:uid="{00000000-0005-0000-0000-0000BA040000}"/>
    <cellStyle name="Normal 6 10 3" xfId="1210" xr:uid="{00000000-0005-0000-0000-0000BB040000}"/>
    <cellStyle name="Normal 6 11" xfId="1211" xr:uid="{00000000-0005-0000-0000-0000BC040000}"/>
    <cellStyle name="Normal 6 11 2" xfId="1212" xr:uid="{00000000-0005-0000-0000-0000BD040000}"/>
    <cellStyle name="Normal 6 12" xfId="1213" xr:uid="{00000000-0005-0000-0000-0000BE040000}"/>
    <cellStyle name="Normal 6 13" xfId="1214" xr:uid="{00000000-0005-0000-0000-0000BF040000}"/>
    <cellStyle name="Normal 6 14" xfId="1215" xr:uid="{00000000-0005-0000-0000-0000C0040000}"/>
    <cellStyle name="Normal 6 15" xfId="1216" xr:uid="{00000000-0005-0000-0000-0000C1040000}"/>
    <cellStyle name="Normal 6 2" xfId="1217" xr:uid="{00000000-0005-0000-0000-0000C2040000}"/>
    <cellStyle name="Normal 6 2 10" xfId="1218" xr:uid="{00000000-0005-0000-0000-0000C3040000}"/>
    <cellStyle name="Normal 6 2 10 2" xfId="1219" xr:uid="{00000000-0005-0000-0000-0000C4040000}"/>
    <cellStyle name="Normal 6 2 11" xfId="1220" xr:uid="{00000000-0005-0000-0000-0000C5040000}"/>
    <cellStyle name="Normal 6 2 12" xfId="1221" xr:uid="{00000000-0005-0000-0000-0000C6040000}"/>
    <cellStyle name="Normal 6 2 13" xfId="1222" xr:uid="{00000000-0005-0000-0000-0000C7040000}"/>
    <cellStyle name="Normal 6 2 14" xfId="1223" xr:uid="{00000000-0005-0000-0000-0000C8040000}"/>
    <cellStyle name="Normal 6 2 2" xfId="1224" xr:uid="{00000000-0005-0000-0000-0000C9040000}"/>
    <cellStyle name="Normal 6 2 2 10" xfId="1225" xr:uid="{00000000-0005-0000-0000-0000CA040000}"/>
    <cellStyle name="Normal 6 2 2 11" xfId="1226" xr:uid="{00000000-0005-0000-0000-0000CB040000}"/>
    <cellStyle name="Normal 6 2 2 12" xfId="1227" xr:uid="{00000000-0005-0000-0000-0000CC040000}"/>
    <cellStyle name="Normal 6 2 2 13" xfId="1228" xr:uid="{00000000-0005-0000-0000-0000CD040000}"/>
    <cellStyle name="Normal 6 2 2 2" xfId="1229" xr:uid="{00000000-0005-0000-0000-0000CE040000}"/>
    <cellStyle name="Normal 6 2 2 2 10" xfId="1230" xr:uid="{00000000-0005-0000-0000-0000CF040000}"/>
    <cellStyle name="Normal 6 2 2 2 11" xfId="1231" xr:uid="{00000000-0005-0000-0000-0000D0040000}"/>
    <cellStyle name="Normal 6 2 2 2 2" xfId="1232" xr:uid="{00000000-0005-0000-0000-0000D1040000}"/>
    <cellStyle name="Normal 6 2 2 2 2 2" xfId="1233" xr:uid="{00000000-0005-0000-0000-0000D2040000}"/>
    <cellStyle name="Normal 6 2 2 2 2 2 2" xfId="1234" xr:uid="{00000000-0005-0000-0000-0000D3040000}"/>
    <cellStyle name="Normal 6 2 2 2 2 2 2 2" xfId="1235" xr:uid="{00000000-0005-0000-0000-0000D4040000}"/>
    <cellStyle name="Normal 6 2 2 2 2 2 3" xfId="1236" xr:uid="{00000000-0005-0000-0000-0000D5040000}"/>
    <cellStyle name="Normal 6 2 2 2 2 3" xfId="1237" xr:uid="{00000000-0005-0000-0000-0000D6040000}"/>
    <cellStyle name="Normal 6 2 2 2 2 3 2" xfId="1238" xr:uid="{00000000-0005-0000-0000-0000D7040000}"/>
    <cellStyle name="Normal 6 2 2 2 2 4" xfId="1239" xr:uid="{00000000-0005-0000-0000-0000D8040000}"/>
    <cellStyle name="Normal 6 2 2 2 2 5" xfId="1240" xr:uid="{00000000-0005-0000-0000-0000D9040000}"/>
    <cellStyle name="Normal 6 2 2 2 2 6" xfId="1241" xr:uid="{00000000-0005-0000-0000-0000DA040000}"/>
    <cellStyle name="Normal 6 2 2 2 3" xfId="1242" xr:uid="{00000000-0005-0000-0000-0000DB040000}"/>
    <cellStyle name="Normal 6 2 2 2 3 2" xfId="1243" xr:uid="{00000000-0005-0000-0000-0000DC040000}"/>
    <cellStyle name="Normal 6 2 2 2 3 2 2" xfId="1244" xr:uid="{00000000-0005-0000-0000-0000DD040000}"/>
    <cellStyle name="Normal 6 2 2 2 3 2 2 2" xfId="1245" xr:uid="{00000000-0005-0000-0000-0000DE040000}"/>
    <cellStyle name="Normal 6 2 2 2 3 2 3" xfId="1246" xr:uid="{00000000-0005-0000-0000-0000DF040000}"/>
    <cellStyle name="Normal 6 2 2 2 3 3" xfId="1247" xr:uid="{00000000-0005-0000-0000-0000E0040000}"/>
    <cellStyle name="Normal 6 2 2 2 3 3 2" xfId="1248" xr:uid="{00000000-0005-0000-0000-0000E1040000}"/>
    <cellStyle name="Normal 6 2 2 2 3 4" xfId="1249" xr:uid="{00000000-0005-0000-0000-0000E2040000}"/>
    <cellStyle name="Normal 6 2 2 2 3 5" xfId="1250" xr:uid="{00000000-0005-0000-0000-0000E3040000}"/>
    <cellStyle name="Normal 6 2 2 2 3 6" xfId="1251" xr:uid="{00000000-0005-0000-0000-0000E4040000}"/>
    <cellStyle name="Normal 6 2 2 2 4" xfId="1252" xr:uid="{00000000-0005-0000-0000-0000E5040000}"/>
    <cellStyle name="Normal 6 2 2 2 4 2" xfId="1253" xr:uid="{00000000-0005-0000-0000-0000E6040000}"/>
    <cellStyle name="Normal 6 2 2 2 4 2 2" xfId="1254" xr:uid="{00000000-0005-0000-0000-0000E7040000}"/>
    <cellStyle name="Normal 6 2 2 2 4 3" xfId="1255" xr:uid="{00000000-0005-0000-0000-0000E8040000}"/>
    <cellStyle name="Normal 6 2 2 2 5" xfId="1256" xr:uid="{00000000-0005-0000-0000-0000E9040000}"/>
    <cellStyle name="Normal 6 2 2 2 5 2" xfId="1257" xr:uid="{00000000-0005-0000-0000-0000EA040000}"/>
    <cellStyle name="Normal 6 2 2 2 5 2 2" xfId="1258" xr:uid="{00000000-0005-0000-0000-0000EB040000}"/>
    <cellStyle name="Normal 6 2 2 2 5 3" xfId="1259" xr:uid="{00000000-0005-0000-0000-0000EC040000}"/>
    <cellStyle name="Normal 6 2 2 2 6" xfId="1260" xr:uid="{00000000-0005-0000-0000-0000ED040000}"/>
    <cellStyle name="Normal 6 2 2 2 6 2" xfId="1261" xr:uid="{00000000-0005-0000-0000-0000EE040000}"/>
    <cellStyle name="Normal 6 2 2 2 6 2 2" xfId="1262" xr:uid="{00000000-0005-0000-0000-0000EF040000}"/>
    <cellStyle name="Normal 6 2 2 2 6 3" xfId="1263" xr:uid="{00000000-0005-0000-0000-0000F0040000}"/>
    <cellStyle name="Normal 6 2 2 2 7" xfId="1264" xr:uid="{00000000-0005-0000-0000-0000F1040000}"/>
    <cellStyle name="Normal 6 2 2 2 7 2" xfId="1265" xr:uid="{00000000-0005-0000-0000-0000F2040000}"/>
    <cellStyle name="Normal 6 2 2 2 8" xfId="1266" xr:uid="{00000000-0005-0000-0000-0000F3040000}"/>
    <cellStyle name="Normal 6 2 2 2 9" xfId="1267" xr:uid="{00000000-0005-0000-0000-0000F4040000}"/>
    <cellStyle name="Normal 6 2 2 3" xfId="1268" xr:uid="{00000000-0005-0000-0000-0000F5040000}"/>
    <cellStyle name="Normal 6 2 2 3 10" xfId="1269" xr:uid="{00000000-0005-0000-0000-0000F6040000}"/>
    <cellStyle name="Normal 6 2 2 3 11" xfId="1270" xr:uid="{00000000-0005-0000-0000-0000F7040000}"/>
    <cellStyle name="Normal 6 2 2 3 2" xfId="1271" xr:uid="{00000000-0005-0000-0000-0000F8040000}"/>
    <cellStyle name="Normal 6 2 2 3 2 2" xfId="1272" xr:uid="{00000000-0005-0000-0000-0000F9040000}"/>
    <cellStyle name="Normal 6 2 2 3 2 2 2" xfId="1273" xr:uid="{00000000-0005-0000-0000-0000FA040000}"/>
    <cellStyle name="Normal 6 2 2 3 2 2 2 2" xfId="1274" xr:uid="{00000000-0005-0000-0000-0000FB040000}"/>
    <cellStyle name="Normal 6 2 2 3 2 2 3" xfId="1275" xr:uid="{00000000-0005-0000-0000-0000FC040000}"/>
    <cellStyle name="Normal 6 2 2 3 2 3" xfId="1276" xr:uid="{00000000-0005-0000-0000-0000FD040000}"/>
    <cellStyle name="Normal 6 2 2 3 2 3 2" xfId="1277" xr:uid="{00000000-0005-0000-0000-0000FE040000}"/>
    <cellStyle name="Normal 6 2 2 3 2 4" xfId="1278" xr:uid="{00000000-0005-0000-0000-0000FF040000}"/>
    <cellStyle name="Normal 6 2 2 3 2 5" xfId="1279" xr:uid="{00000000-0005-0000-0000-000000050000}"/>
    <cellStyle name="Normal 6 2 2 3 2 6" xfId="1280" xr:uid="{00000000-0005-0000-0000-000001050000}"/>
    <cellStyle name="Normal 6 2 2 3 3" xfId="1281" xr:uid="{00000000-0005-0000-0000-000002050000}"/>
    <cellStyle name="Normal 6 2 2 3 3 2" xfId="1282" xr:uid="{00000000-0005-0000-0000-000003050000}"/>
    <cellStyle name="Normal 6 2 2 3 3 2 2" xfId="1283" xr:uid="{00000000-0005-0000-0000-000004050000}"/>
    <cellStyle name="Normal 6 2 2 3 3 2 2 2" xfId="1284" xr:uid="{00000000-0005-0000-0000-000005050000}"/>
    <cellStyle name="Normal 6 2 2 3 3 2 3" xfId="1285" xr:uid="{00000000-0005-0000-0000-000006050000}"/>
    <cellStyle name="Normal 6 2 2 3 3 3" xfId="1286" xr:uid="{00000000-0005-0000-0000-000007050000}"/>
    <cellStyle name="Normal 6 2 2 3 3 3 2" xfId="1287" xr:uid="{00000000-0005-0000-0000-000008050000}"/>
    <cellStyle name="Normal 6 2 2 3 3 4" xfId="1288" xr:uid="{00000000-0005-0000-0000-000009050000}"/>
    <cellStyle name="Normal 6 2 2 3 3 5" xfId="1289" xr:uid="{00000000-0005-0000-0000-00000A050000}"/>
    <cellStyle name="Normal 6 2 2 3 3 6" xfId="1290" xr:uid="{00000000-0005-0000-0000-00000B050000}"/>
    <cellStyle name="Normal 6 2 2 3 4" xfId="1291" xr:uid="{00000000-0005-0000-0000-00000C050000}"/>
    <cellStyle name="Normal 6 2 2 3 4 2" xfId="1292" xr:uid="{00000000-0005-0000-0000-00000D050000}"/>
    <cellStyle name="Normal 6 2 2 3 4 2 2" xfId="1293" xr:uid="{00000000-0005-0000-0000-00000E050000}"/>
    <cellStyle name="Normal 6 2 2 3 4 3" xfId="1294" xr:uid="{00000000-0005-0000-0000-00000F050000}"/>
    <cellStyle name="Normal 6 2 2 3 5" xfId="1295" xr:uid="{00000000-0005-0000-0000-000010050000}"/>
    <cellStyle name="Normal 6 2 2 3 5 2" xfId="1296" xr:uid="{00000000-0005-0000-0000-000011050000}"/>
    <cellStyle name="Normal 6 2 2 3 5 2 2" xfId="1297" xr:uid="{00000000-0005-0000-0000-000012050000}"/>
    <cellStyle name="Normal 6 2 2 3 5 3" xfId="1298" xr:uid="{00000000-0005-0000-0000-000013050000}"/>
    <cellStyle name="Normal 6 2 2 3 6" xfId="1299" xr:uid="{00000000-0005-0000-0000-000014050000}"/>
    <cellStyle name="Normal 6 2 2 3 6 2" xfId="1300" xr:uid="{00000000-0005-0000-0000-000015050000}"/>
    <cellStyle name="Normal 6 2 2 3 6 2 2" xfId="1301" xr:uid="{00000000-0005-0000-0000-000016050000}"/>
    <cellStyle name="Normal 6 2 2 3 6 3" xfId="1302" xr:uid="{00000000-0005-0000-0000-000017050000}"/>
    <cellStyle name="Normal 6 2 2 3 7" xfId="1303" xr:uid="{00000000-0005-0000-0000-000018050000}"/>
    <cellStyle name="Normal 6 2 2 3 7 2" xfId="1304" xr:uid="{00000000-0005-0000-0000-000019050000}"/>
    <cellStyle name="Normal 6 2 2 3 8" xfId="1305" xr:uid="{00000000-0005-0000-0000-00001A050000}"/>
    <cellStyle name="Normal 6 2 2 3 9" xfId="1306" xr:uid="{00000000-0005-0000-0000-00001B050000}"/>
    <cellStyle name="Normal 6 2 2 4" xfId="1307" xr:uid="{00000000-0005-0000-0000-00001C050000}"/>
    <cellStyle name="Normal 6 2 2 4 2" xfId="1308" xr:uid="{00000000-0005-0000-0000-00001D050000}"/>
    <cellStyle name="Normal 6 2 2 4 2 2" xfId="1309" xr:uid="{00000000-0005-0000-0000-00001E050000}"/>
    <cellStyle name="Normal 6 2 2 4 2 2 2" xfId="1310" xr:uid="{00000000-0005-0000-0000-00001F050000}"/>
    <cellStyle name="Normal 6 2 2 4 2 3" xfId="1311" xr:uid="{00000000-0005-0000-0000-000020050000}"/>
    <cellStyle name="Normal 6 2 2 4 3" xfId="1312" xr:uid="{00000000-0005-0000-0000-000021050000}"/>
    <cellStyle name="Normal 6 2 2 4 3 2" xfId="1313" xr:uid="{00000000-0005-0000-0000-000022050000}"/>
    <cellStyle name="Normal 6 2 2 4 4" xfId="1314" xr:uid="{00000000-0005-0000-0000-000023050000}"/>
    <cellStyle name="Normal 6 2 2 4 5" xfId="1315" xr:uid="{00000000-0005-0000-0000-000024050000}"/>
    <cellStyle name="Normal 6 2 2 4 6" xfId="1316" xr:uid="{00000000-0005-0000-0000-000025050000}"/>
    <cellStyle name="Normal 6 2 2 5" xfId="1317" xr:uid="{00000000-0005-0000-0000-000026050000}"/>
    <cellStyle name="Normal 6 2 2 5 2" xfId="1318" xr:uid="{00000000-0005-0000-0000-000027050000}"/>
    <cellStyle name="Normal 6 2 2 5 2 2" xfId="1319" xr:uid="{00000000-0005-0000-0000-000028050000}"/>
    <cellStyle name="Normal 6 2 2 5 2 2 2" xfId="1320" xr:uid="{00000000-0005-0000-0000-000029050000}"/>
    <cellStyle name="Normal 6 2 2 5 2 3" xfId="1321" xr:uid="{00000000-0005-0000-0000-00002A050000}"/>
    <cellStyle name="Normal 6 2 2 5 3" xfId="1322" xr:uid="{00000000-0005-0000-0000-00002B050000}"/>
    <cellStyle name="Normal 6 2 2 5 3 2" xfId="1323" xr:uid="{00000000-0005-0000-0000-00002C050000}"/>
    <cellStyle name="Normal 6 2 2 5 4" xfId="1324" xr:uid="{00000000-0005-0000-0000-00002D050000}"/>
    <cellStyle name="Normal 6 2 2 5 5" xfId="1325" xr:uid="{00000000-0005-0000-0000-00002E050000}"/>
    <cellStyle name="Normal 6 2 2 5 6" xfId="1326" xr:uid="{00000000-0005-0000-0000-00002F050000}"/>
    <cellStyle name="Normal 6 2 2 6" xfId="1327" xr:uid="{00000000-0005-0000-0000-000030050000}"/>
    <cellStyle name="Normal 6 2 2 6 2" xfId="1328" xr:uid="{00000000-0005-0000-0000-000031050000}"/>
    <cellStyle name="Normal 6 2 2 6 2 2" xfId="1329" xr:uid="{00000000-0005-0000-0000-000032050000}"/>
    <cellStyle name="Normal 6 2 2 6 3" xfId="1330" xr:uid="{00000000-0005-0000-0000-000033050000}"/>
    <cellStyle name="Normal 6 2 2 7" xfId="1331" xr:uid="{00000000-0005-0000-0000-000034050000}"/>
    <cellStyle name="Normal 6 2 2 7 2" xfId="1332" xr:uid="{00000000-0005-0000-0000-000035050000}"/>
    <cellStyle name="Normal 6 2 2 7 2 2" xfId="1333" xr:uid="{00000000-0005-0000-0000-000036050000}"/>
    <cellStyle name="Normal 6 2 2 7 3" xfId="1334" xr:uid="{00000000-0005-0000-0000-000037050000}"/>
    <cellStyle name="Normal 6 2 2 8" xfId="1335" xr:uid="{00000000-0005-0000-0000-000038050000}"/>
    <cellStyle name="Normal 6 2 2 8 2" xfId="1336" xr:uid="{00000000-0005-0000-0000-000039050000}"/>
    <cellStyle name="Normal 6 2 2 8 2 2" xfId="1337" xr:uid="{00000000-0005-0000-0000-00003A050000}"/>
    <cellStyle name="Normal 6 2 2 8 3" xfId="1338" xr:uid="{00000000-0005-0000-0000-00003B050000}"/>
    <cellStyle name="Normal 6 2 2 9" xfId="1339" xr:uid="{00000000-0005-0000-0000-00003C050000}"/>
    <cellStyle name="Normal 6 2 2 9 2" xfId="1340" xr:uid="{00000000-0005-0000-0000-00003D050000}"/>
    <cellStyle name="Normal 6 2 3" xfId="1341" xr:uid="{00000000-0005-0000-0000-00003E050000}"/>
    <cellStyle name="Normal 6 2 3 10" xfId="1342" xr:uid="{00000000-0005-0000-0000-00003F050000}"/>
    <cellStyle name="Normal 6 2 3 11" xfId="1343" xr:uid="{00000000-0005-0000-0000-000040050000}"/>
    <cellStyle name="Normal 6 2 3 2" xfId="1344" xr:uid="{00000000-0005-0000-0000-000041050000}"/>
    <cellStyle name="Normal 6 2 3 2 2" xfId="1345" xr:uid="{00000000-0005-0000-0000-000042050000}"/>
    <cellStyle name="Normal 6 2 3 2 2 2" xfId="1346" xr:uid="{00000000-0005-0000-0000-000043050000}"/>
    <cellStyle name="Normal 6 2 3 2 2 2 2" xfId="1347" xr:uid="{00000000-0005-0000-0000-000044050000}"/>
    <cellStyle name="Normal 6 2 3 2 2 3" xfId="1348" xr:uid="{00000000-0005-0000-0000-000045050000}"/>
    <cellStyle name="Normal 6 2 3 2 3" xfId="1349" xr:uid="{00000000-0005-0000-0000-000046050000}"/>
    <cellStyle name="Normal 6 2 3 2 3 2" xfId="1350" xr:uid="{00000000-0005-0000-0000-000047050000}"/>
    <cellStyle name="Normal 6 2 3 2 4" xfId="1351" xr:uid="{00000000-0005-0000-0000-000048050000}"/>
    <cellStyle name="Normal 6 2 3 2 5" xfId="1352" xr:uid="{00000000-0005-0000-0000-000049050000}"/>
    <cellStyle name="Normal 6 2 3 2 6" xfId="1353" xr:uid="{00000000-0005-0000-0000-00004A050000}"/>
    <cellStyle name="Normal 6 2 3 3" xfId="1354" xr:uid="{00000000-0005-0000-0000-00004B050000}"/>
    <cellStyle name="Normal 6 2 3 3 2" xfId="1355" xr:uid="{00000000-0005-0000-0000-00004C050000}"/>
    <cellStyle name="Normal 6 2 3 3 2 2" xfId="1356" xr:uid="{00000000-0005-0000-0000-00004D050000}"/>
    <cellStyle name="Normal 6 2 3 3 2 2 2" xfId="1357" xr:uid="{00000000-0005-0000-0000-00004E050000}"/>
    <cellStyle name="Normal 6 2 3 3 2 3" xfId="1358" xr:uid="{00000000-0005-0000-0000-00004F050000}"/>
    <cellStyle name="Normal 6 2 3 3 3" xfId="1359" xr:uid="{00000000-0005-0000-0000-000050050000}"/>
    <cellStyle name="Normal 6 2 3 3 3 2" xfId="1360" xr:uid="{00000000-0005-0000-0000-000051050000}"/>
    <cellStyle name="Normal 6 2 3 3 4" xfId="1361" xr:uid="{00000000-0005-0000-0000-000052050000}"/>
    <cellStyle name="Normal 6 2 3 3 5" xfId="1362" xr:uid="{00000000-0005-0000-0000-000053050000}"/>
    <cellStyle name="Normal 6 2 3 3 6" xfId="1363" xr:uid="{00000000-0005-0000-0000-000054050000}"/>
    <cellStyle name="Normal 6 2 3 4" xfId="1364" xr:uid="{00000000-0005-0000-0000-000055050000}"/>
    <cellStyle name="Normal 6 2 3 4 2" xfId="1365" xr:uid="{00000000-0005-0000-0000-000056050000}"/>
    <cellStyle name="Normal 6 2 3 4 2 2" xfId="1366" xr:uid="{00000000-0005-0000-0000-000057050000}"/>
    <cellStyle name="Normal 6 2 3 4 3" xfId="1367" xr:uid="{00000000-0005-0000-0000-000058050000}"/>
    <cellStyle name="Normal 6 2 3 5" xfId="1368" xr:uid="{00000000-0005-0000-0000-000059050000}"/>
    <cellStyle name="Normal 6 2 3 5 2" xfId="1369" xr:uid="{00000000-0005-0000-0000-00005A050000}"/>
    <cellStyle name="Normal 6 2 3 5 2 2" xfId="1370" xr:uid="{00000000-0005-0000-0000-00005B050000}"/>
    <cellStyle name="Normal 6 2 3 5 3" xfId="1371" xr:uid="{00000000-0005-0000-0000-00005C050000}"/>
    <cellStyle name="Normal 6 2 3 6" xfId="1372" xr:uid="{00000000-0005-0000-0000-00005D050000}"/>
    <cellStyle name="Normal 6 2 3 6 2" xfId="1373" xr:uid="{00000000-0005-0000-0000-00005E050000}"/>
    <cellStyle name="Normal 6 2 3 6 2 2" xfId="1374" xr:uid="{00000000-0005-0000-0000-00005F050000}"/>
    <cellStyle name="Normal 6 2 3 6 3" xfId="1375" xr:uid="{00000000-0005-0000-0000-000060050000}"/>
    <cellStyle name="Normal 6 2 3 7" xfId="1376" xr:uid="{00000000-0005-0000-0000-000061050000}"/>
    <cellStyle name="Normal 6 2 3 7 2" xfId="1377" xr:uid="{00000000-0005-0000-0000-000062050000}"/>
    <cellStyle name="Normal 6 2 3 8" xfId="1378" xr:uid="{00000000-0005-0000-0000-000063050000}"/>
    <cellStyle name="Normal 6 2 3 9" xfId="1379" xr:uid="{00000000-0005-0000-0000-000064050000}"/>
    <cellStyle name="Normal 6 2 4" xfId="1380" xr:uid="{00000000-0005-0000-0000-000065050000}"/>
    <cellStyle name="Normal 6 2 4 10" xfId="1381" xr:uid="{00000000-0005-0000-0000-000066050000}"/>
    <cellStyle name="Normal 6 2 4 11" xfId="1382" xr:uid="{00000000-0005-0000-0000-000067050000}"/>
    <cellStyle name="Normal 6 2 4 2" xfId="1383" xr:uid="{00000000-0005-0000-0000-000068050000}"/>
    <cellStyle name="Normal 6 2 4 2 2" xfId="1384" xr:uid="{00000000-0005-0000-0000-000069050000}"/>
    <cellStyle name="Normal 6 2 4 2 2 2" xfId="1385" xr:uid="{00000000-0005-0000-0000-00006A050000}"/>
    <cellStyle name="Normal 6 2 4 2 2 2 2" xfId="1386" xr:uid="{00000000-0005-0000-0000-00006B050000}"/>
    <cellStyle name="Normal 6 2 4 2 2 3" xfId="1387" xr:uid="{00000000-0005-0000-0000-00006C050000}"/>
    <cellStyle name="Normal 6 2 4 2 3" xfId="1388" xr:uid="{00000000-0005-0000-0000-00006D050000}"/>
    <cellStyle name="Normal 6 2 4 2 3 2" xfId="1389" xr:uid="{00000000-0005-0000-0000-00006E050000}"/>
    <cellStyle name="Normal 6 2 4 2 4" xfId="1390" xr:uid="{00000000-0005-0000-0000-00006F050000}"/>
    <cellStyle name="Normal 6 2 4 2 5" xfId="1391" xr:uid="{00000000-0005-0000-0000-000070050000}"/>
    <cellStyle name="Normal 6 2 4 2 6" xfId="1392" xr:uid="{00000000-0005-0000-0000-000071050000}"/>
    <cellStyle name="Normal 6 2 4 3" xfId="1393" xr:uid="{00000000-0005-0000-0000-000072050000}"/>
    <cellStyle name="Normal 6 2 4 3 2" xfId="1394" xr:uid="{00000000-0005-0000-0000-000073050000}"/>
    <cellStyle name="Normal 6 2 4 3 2 2" xfId="1395" xr:uid="{00000000-0005-0000-0000-000074050000}"/>
    <cellStyle name="Normal 6 2 4 3 2 2 2" xfId="1396" xr:uid="{00000000-0005-0000-0000-000075050000}"/>
    <cellStyle name="Normal 6 2 4 3 2 3" xfId="1397" xr:uid="{00000000-0005-0000-0000-000076050000}"/>
    <cellStyle name="Normal 6 2 4 3 3" xfId="1398" xr:uid="{00000000-0005-0000-0000-000077050000}"/>
    <cellStyle name="Normal 6 2 4 3 3 2" xfId="1399" xr:uid="{00000000-0005-0000-0000-000078050000}"/>
    <cellStyle name="Normal 6 2 4 3 4" xfId="1400" xr:uid="{00000000-0005-0000-0000-000079050000}"/>
    <cellStyle name="Normal 6 2 4 3 5" xfId="1401" xr:uid="{00000000-0005-0000-0000-00007A050000}"/>
    <cellStyle name="Normal 6 2 4 3 6" xfId="1402" xr:uid="{00000000-0005-0000-0000-00007B050000}"/>
    <cellStyle name="Normal 6 2 4 4" xfId="1403" xr:uid="{00000000-0005-0000-0000-00007C050000}"/>
    <cellStyle name="Normal 6 2 4 4 2" xfId="1404" xr:uid="{00000000-0005-0000-0000-00007D050000}"/>
    <cellStyle name="Normal 6 2 4 4 2 2" xfId="1405" xr:uid="{00000000-0005-0000-0000-00007E050000}"/>
    <cellStyle name="Normal 6 2 4 4 3" xfId="1406" xr:uid="{00000000-0005-0000-0000-00007F050000}"/>
    <cellStyle name="Normal 6 2 4 5" xfId="1407" xr:uid="{00000000-0005-0000-0000-000080050000}"/>
    <cellStyle name="Normal 6 2 4 5 2" xfId="1408" xr:uid="{00000000-0005-0000-0000-000081050000}"/>
    <cellStyle name="Normal 6 2 4 5 2 2" xfId="1409" xr:uid="{00000000-0005-0000-0000-000082050000}"/>
    <cellStyle name="Normal 6 2 4 5 3" xfId="1410" xr:uid="{00000000-0005-0000-0000-000083050000}"/>
    <cellStyle name="Normal 6 2 4 6" xfId="1411" xr:uid="{00000000-0005-0000-0000-000084050000}"/>
    <cellStyle name="Normal 6 2 4 6 2" xfId="1412" xr:uid="{00000000-0005-0000-0000-000085050000}"/>
    <cellStyle name="Normal 6 2 4 6 2 2" xfId="1413" xr:uid="{00000000-0005-0000-0000-000086050000}"/>
    <cellStyle name="Normal 6 2 4 6 3" xfId="1414" xr:uid="{00000000-0005-0000-0000-000087050000}"/>
    <cellStyle name="Normal 6 2 4 7" xfId="1415" xr:uid="{00000000-0005-0000-0000-000088050000}"/>
    <cellStyle name="Normal 6 2 4 7 2" xfId="1416" xr:uid="{00000000-0005-0000-0000-000089050000}"/>
    <cellStyle name="Normal 6 2 4 8" xfId="1417" xr:uid="{00000000-0005-0000-0000-00008A050000}"/>
    <cellStyle name="Normal 6 2 4 9" xfId="1418" xr:uid="{00000000-0005-0000-0000-00008B050000}"/>
    <cellStyle name="Normal 6 2 5" xfId="1419" xr:uid="{00000000-0005-0000-0000-00008C050000}"/>
    <cellStyle name="Normal 6 2 5 2" xfId="1420" xr:uid="{00000000-0005-0000-0000-00008D050000}"/>
    <cellStyle name="Normal 6 2 5 2 2" xfId="1421" xr:uid="{00000000-0005-0000-0000-00008E050000}"/>
    <cellStyle name="Normal 6 2 5 2 2 2" xfId="1422" xr:uid="{00000000-0005-0000-0000-00008F050000}"/>
    <cellStyle name="Normal 6 2 5 2 3" xfId="1423" xr:uid="{00000000-0005-0000-0000-000090050000}"/>
    <cellStyle name="Normal 6 2 5 3" xfId="1424" xr:uid="{00000000-0005-0000-0000-000091050000}"/>
    <cellStyle name="Normal 6 2 5 3 2" xfId="1425" xr:uid="{00000000-0005-0000-0000-000092050000}"/>
    <cellStyle name="Normal 6 2 5 4" xfId="1426" xr:uid="{00000000-0005-0000-0000-000093050000}"/>
    <cellStyle name="Normal 6 2 5 5" xfId="1427" xr:uid="{00000000-0005-0000-0000-000094050000}"/>
    <cellStyle name="Normal 6 2 5 6" xfId="1428" xr:uid="{00000000-0005-0000-0000-000095050000}"/>
    <cellStyle name="Normal 6 2 6" xfId="1429" xr:uid="{00000000-0005-0000-0000-000096050000}"/>
    <cellStyle name="Normal 6 2 6 2" xfId="1430" xr:uid="{00000000-0005-0000-0000-000097050000}"/>
    <cellStyle name="Normal 6 2 6 2 2" xfId="1431" xr:uid="{00000000-0005-0000-0000-000098050000}"/>
    <cellStyle name="Normal 6 2 6 2 2 2" xfId="1432" xr:uid="{00000000-0005-0000-0000-000099050000}"/>
    <cellStyle name="Normal 6 2 6 2 3" xfId="1433" xr:uid="{00000000-0005-0000-0000-00009A050000}"/>
    <cellStyle name="Normal 6 2 6 3" xfId="1434" xr:uid="{00000000-0005-0000-0000-00009B050000}"/>
    <cellStyle name="Normal 6 2 6 3 2" xfId="1435" xr:uid="{00000000-0005-0000-0000-00009C050000}"/>
    <cellStyle name="Normal 6 2 6 4" xfId="1436" xr:uid="{00000000-0005-0000-0000-00009D050000}"/>
    <cellStyle name="Normal 6 2 6 5" xfId="1437" xr:uid="{00000000-0005-0000-0000-00009E050000}"/>
    <cellStyle name="Normal 6 2 6 6" xfId="1438" xr:uid="{00000000-0005-0000-0000-00009F050000}"/>
    <cellStyle name="Normal 6 2 7" xfId="1439" xr:uid="{00000000-0005-0000-0000-0000A0050000}"/>
    <cellStyle name="Normal 6 2 7 2" xfId="1440" xr:uid="{00000000-0005-0000-0000-0000A1050000}"/>
    <cellStyle name="Normal 6 2 7 2 2" xfId="1441" xr:uid="{00000000-0005-0000-0000-0000A2050000}"/>
    <cellStyle name="Normal 6 2 7 3" xfId="1442" xr:uid="{00000000-0005-0000-0000-0000A3050000}"/>
    <cellStyle name="Normal 6 2 8" xfId="1443" xr:uid="{00000000-0005-0000-0000-0000A4050000}"/>
    <cellStyle name="Normal 6 2 8 2" xfId="1444" xr:uid="{00000000-0005-0000-0000-0000A5050000}"/>
    <cellStyle name="Normal 6 2 8 2 2" xfId="1445" xr:uid="{00000000-0005-0000-0000-0000A6050000}"/>
    <cellStyle name="Normal 6 2 8 3" xfId="1446" xr:uid="{00000000-0005-0000-0000-0000A7050000}"/>
    <cellStyle name="Normal 6 2 9" xfId="1447" xr:uid="{00000000-0005-0000-0000-0000A8050000}"/>
    <cellStyle name="Normal 6 2 9 2" xfId="1448" xr:uid="{00000000-0005-0000-0000-0000A9050000}"/>
    <cellStyle name="Normal 6 2 9 2 2" xfId="1449" xr:uid="{00000000-0005-0000-0000-0000AA050000}"/>
    <cellStyle name="Normal 6 2 9 3" xfId="1450" xr:uid="{00000000-0005-0000-0000-0000AB050000}"/>
    <cellStyle name="Normal 6 3" xfId="1451" xr:uid="{00000000-0005-0000-0000-0000AC050000}"/>
    <cellStyle name="Normal 6 3 10" xfId="1452" xr:uid="{00000000-0005-0000-0000-0000AD050000}"/>
    <cellStyle name="Normal 6 3 11" xfId="1453" xr:uid="{00000000-0005-0000-0000-0000AE050000}"/>
    <cellStyle name="Normal 6 3 12" xfId="1454" xr:uid="{00000000-0005-0000-0000-0000AF050000}"/>
    <cellStyle name="Normal 6 3 13" xfId="1455" xr:uid="{00000000-0005-0000-0000-0000B0050000}"/>
    <cellStyle name="Normal 6 3 2" xfId="1456" xr:uid="{00000000-0005-0000-0000-0000B1050000}"/>
    <cellStyle name="Normal 6 3 2 10" xfId="1457" xr:uid="{00000000-0005-0000-0000-0000B2050000}"/>
    <cellStyle name="Normal 6 3 2 11" xfId="1458" xr:uid="{00000000-0005-0000-0000-0000B3050000}"/>
    <cellStyle name="Normal 6 3 2 2" xfId="1459" xr:uid="{00000000-0005-0000-0000-0000B4050000}"/>
    <cellStyle name="Normal 6 3 2 2 2" xfId="1460" xr:uid="{00000000-0005-0000-0000-0000B5050000}"/>
    <cellStyle name="Normal 6 3 2 2 2 2" xfId="1461" xr:uid="{00000000-0005-0000-0000-0000B6050000}"/>
    <cellStyle name="Normal 6 3 2 2 2 2 2" xfId="1462" xr:uid="{00000000-0005-0000-0000-0000B7050000}"/>
    <cellStyle name="Normal 6 3 2 2 2 3" xfId="1463" xr:uid="{00000000-0005-0000-0000-0000B8050000}"/>
    <cellStyle name="Normal 6 3 2 2 3" xfId="1464" xr:uid="{00000000-0005-0000-0000-0000B9050000}"/>
    <cellStyle name="Normal 6 3 2 2 3 2" xfId="1465" xr:uid="{00000000-0005-0000-0000-0000BA050000}"/>
    <cellStyle name="Normal 6 3 2 2 4" xfId="1466" xr:uid="{00000000-0005-0000-0000-0000BB050000}"/>
    <cellStyle name="Normal 6 3 2 2 5" xfId="1467" xr:uid="{00000000-0005-0000-0000-0000BC050000}"/>
    <cellStyle name="Normal 6 3 2 2 6" xfId="1468" xr:uid="{00000000-0005-0000-0000-0000BD050000}"/>
    <cellStyle name="Normal 6 3 2 3" xfId="1469" xr:uid="{00000000-0005-0000-0000-0000BE050000}"/>
    <cellStyle name="Normal 6 3 2 3 2" xfId="1470" xr:uid="{00000000-0005-0000-0000-0000BF050000}"/>
    <cellStyle name="Normal 6 3 2 3 2 2" xfId="1471" xr:uid="{00000000-0005-0000-0000-0000C0050000}"/>
    <cellStyle name="Normal 6 3 2 3 2 2 2" xfId="1472" xr:uid="{00000000-0005-0000-0000-0000C1050000}"/>
    <cellStyle name="Normal 6 3 2 3 2 3" xfId="1473" xr:uid="{00000000-0005-0000-0000-0000C2050000}"/>
    <cellStyle name="Normal 6 3 2 3 3" xfId="1474" xr:uid="{00000000-0005-0000-0000-0000C3050000}"/>
    <cellStyle name="Normal 6 3 2 3 3 2" xfId="1475" xr:uid="{00000000-0005-0000-0000-0000C4050000}"/>
    <cellStyle name="Normal 6 3 2 3 4" xfId="1476" xr:uid="{00000000-0005-0000-0000-0000C5050000}"/>
    <cellStyle name="Normal 6 3 2 3 5" xfId="1477" xr:uid="{00000000-0005-0000-0000-0000C6050000}"/>
    <cellStyle name="Normal 6 3 2 3 6" xfId="1478" xr:uid="{00000000-0005-0000-0000-0000C7050000}"/>
    <cellStyle name="Normal 6 3 2 4" xfId="1479" xr:uid="{00000000-0005-0000-0000-0000C8050000}"/>
    <cellStyle name="Normal 6 3 2 4 2" xfId="1480" xr:uid="{00000000-0005-0000-0000-0000C9050000}"/>
    <cellStyle name="Normal 6 3 2 4 2 2" xfId="1481" xr:uid="{00000000-0005-0000-0000-0000CA050000}"/>
    <cellStyle name="Normal 6 3 2 4 3" xfId="1482" xr:uid="{00000000-0005-0000-0000-0000CB050000}"/>
    <cellStyle name="Normal 6 3 2 5" xfId="1483" xr:uid="{00000000-0005-0000-0000-0000CC050000}"/>
    <cellStyle name="Normal 6 3 2 5 2" xfId="1484" xr:uid="{00000000-0005-0000-0000-0000CD050000}"/>
    <cellStyle name="Normal 6 3 2 5 2 2" xfId="1485" xr:uid="{00000000-0005-0000-0000-0000CE050000}"/>
    <cellStyle name="Normal 6 3 2 5 3" xfId="1486" xr:uid="{00000000-0005-0000-0000-0000CF050000}"/>
    <cellStyle name="Normal 6 3 2 6" xfId="1487" xr:uid="{00000000-0005-0000-0000-0000D0050000}"/>
    <cellStyle name="Normal 6 3 2 6 2" xfId="1488" xr:uid="{00000000-0005-0000-0000-0000D1050000}"/>
    <cellStyle name="Normal 6 3 2 6 2 2" xfId="1489" xr:uid="{00000000-0005-0000-0000-0000D2050000}"/>
    <cellStyle name="Normal 6 3 2 6 3" xfId="1490" xr:uid="{00000000-0005-0000-0000-0000D3050000}"/>
    <cellStyle name="Normal 6 3 2 7" xfId="1491" xr:uid="{00000000-0005-0000-0000-0000D4050000}"/>
    <cellStyle name="Normal 6 3 2 7 2" xfId="1492" xr:uid="{00000000-0005-0000-0000-0000D5050000}"/>
    <cellStyle name="Normal 6 3 2 8" xfId="1493" xr:uid="{00000000-0005-0000-0000-0000D6050000}"/>
    <cellStyle name="Normal 6 3 2 9" xfId="1494" xr:uid="{00000000-0005-0000-0000-0000D7050000}"/>
    <cellStyle name="Normal 6 3 3" xfId="1495" xr:uid="{00000000-0005-0000-0000-0000D8050000}"/>
    <cellStyle name="Normal 6 3 3 10" xfId="1496" xr:uid="{00000000-0005-0000-0000-0000D9050000}"/>
    <cellStyle name="Normal 6 3 3 11" xfId="1497" xr:uid="{00000000-0005-0000-0000-0000DA050000}"/>
    <cellStyle name="Normal 6 3 3 2" xfId="1498" xr:uid="{00000000-0005-0000-0000-0000DB050000}"/>
    <cellStyle name="Normal 6 3 3 2 2" xfId="1499" xr:uid="{00000000-0005-0000-0000-0000DC050000}"/>
    <cellStyle name="Normal 6 3 3 2 2 2" xfId="1500" xr:uid="{00000000-0005-0000-0000-0000DD050000}"/>
    <cellStyle name="Normal 6 3 3 2 2 2 2" xfId="1501" xr:uid="{00000000-0005-0000-0000-0000DE050000}"/>
    <cellStyle name="Normal 6 3 3 2 2 3" xfId="1502" xr:uid="{00000000-0005-0000-0000-0000DF050000}"/>
    <cellStyle name="Normal 6 3 3 2 3" xfId="1503" xr:uid="{00000000-0005-0000-0000-0000E0050000}"/>
    <cellStyle name="Normal 6 3 3 2 3 2" xfId="1504" xr:uid="{00000000-0005-0000-0000-0000E1050000}"/>
    <cellStyle name="Normal 6 3 3 2 4" xfId="1505" xr:uid="{00000000-0005-0000-0000-0000E2050000}"/>
    <cellStyle name="Normal 6 3 3 2 5" xfId="1506" xr:uid="{00000000-0005-0000-0000-0000E3050000}"/>
    <cellStyle name="Normal 6 3 3 2 6" xfId="1507" xr:uid="{00000000-0005-0000-0000-0000E4050000}"/>
    <cellStyle name="Normal 6 3 3 3" xfId="1508" xr:uid="{00000000-0005-0000-0000-0000E5050000}"/>
    <cellStyle name="Normal 6 3 3 3 2" xfId="1509" xr:uid="{00000000-0005-0000-0000-0000E6050000}"/>
    <cellStyle name="Normal 6 3 3 3 2 2" xfId="1510" xr:uid="{00000000-0005-0000-0000-0000E7050000}"/>
    <cellStyle name="Normal 6 3 3 3 2 2 2" xfId="1511" xr:uid="{00000000-0005-0000-0000-0000E8050000}"/>
    <cellStyle name="Normal 6 3 3 3 2 3" xfId="1512" xr:uid="{00000000-0005-0000-0000-0000E9050000}"/>
    <cellStyle name="Normal 6 3 3 3 3" xfId="1513" xr:uid="{00000000-0005-0000-0000-0000EA050000}"/>
    <cellStyle name="Normal 6 3 3 3 3 2" xfId="1514" xr:uid="{00000000-0005-0000-0000-0000EB050000}"/>
    <cellStyle name="Normal 6 3 3 3 4" xfId="1515" xr:uid="{00000000-0005-0000-0000-0000EC050000}"/>
    <cellStyle name="Normal 6 3 3 3 5" xfId="1516" xr:uid="{00000000-0005-0000-0000-0000ED050000}"/>
    <cellStyle name="Normal 6 3 3 3 6" xfId="1517" xr:uid="{00000000-0005-0000-0000-0000EE050000}"/>
    <cellStyle name="Normal 6 3 3 4" xfId="1518" xr:uid="{00000000-0005-0000-0000-0000EF050000}"/>
    <cellStyle name="Normal 6 3 3 4 2" xfId="1519" xr:uid="{00000000-0005-0000-0000-0000F0050000}"/>
    <cellStyle name="Normal 6 3 3 4 2 2" xfId="1520" xr:uid="{00000000-0005-0000-0000-0000F1050000}"/>
    <cellStyle name="Normal 6 3 3 4 3" xfId="1521" xr:uid="{00000000-0005-0000-0000-0000F2050000}"/>
    <cellStyle name="Normal 6 3 3 5" xfId="1522" xr:uid="{00000000-0005-0000-0000-0000F3050000}"/>
    <cellStyle name="Normal 6 3 3 5 2" xfId="1523" xr:uid="{00000000-0005-0000-0000-0000F4050000}"/>
    <cellStyle name="Normal 6 3 3 5 2 2" xfId="1524" xr:uid="{00000000-0005-0000-0000-0000F5050000}"/>
    <cellStyle name="Normal 6 3 3 5 3" xfId="1525" xr:uid="{00000000-0005-0000-0000-0000F6050000}"/>
    <cellStyle name="Normal 6 3 3 6" xfId="1526" xr:uid="{00000000-0005-0000-0000-0000F7050000}"/>
    <cellStyle name="Normal 6 3 3 6 2" xfId="1527" xr:uid="{00000000-0005-0000-0000-0000F8050000}"/>
    <cellStyle name="Normal 6 3 3 6 2 2" xfId="1528" xr:uid="{00000000-0005-0000-0000-0000F9050000}"/>
    <cellStyle name="Normal 6 3 3 6 3" xfId="1529" xr:uid="{00000000-0005-0000-0000-0000FA050000}"/>
    <cellStyle name="Normal 6 3 3 7" xfId="1530" xr:uid="{00000000-0005-0000-0000-0000FB050000}"/>
    <cellStyle name="Normal 6 3 3 7 2" xfId="1531" xr:uid="{00000000-0005-0000-0000-0000FC050000}"/>
    <cellStyle name="Normal 6 3 3 8" xfId="1532" xr:uid="{00000000-0005-0000-0000-0000FD050000}"/>
    <cellStyle name="Normal 6 3 3 9" xfId="1533" xr:uid="{00000000-0005-0000-0000-0000FE050000}"/>
    <cellStyle name="Normal 6 3 4" xfId="1534" xr:uid="{00000000-0005-0000-0000-0000FF050000}"/>
    <cellStyle name="Normal 6 3 4 2" xfId="1535" xr:uid="{00000000-0005-0000-0000-000000060000}"/>
    <cellStyle name="Normal 6 3 4 2 2" xfId="1536" xr:uid="{00000000-0005-0000-0000-000001060000}"/>
    <cellStyle name="Normal 6 3 4 2 2 2" xfId="1537" xr:uid="{00000000-0005-0000-0000-000002060000}"/>
    <cellStyle name="Normal 6 3 4 2 3" xfId="1538" xr:uid="{00000000-0005-0000-0000-000003060000}"/>
    <cellStyle name="Normal 6 3 4 3" xfId="1539" xr:uid="{00000000-0005-0000-0000-000004060000}"/>
    <cellStyle name="Normal 6 3 4 3 2" xfId="1540" xr:uid="{00000000-0005-0000-0000-000005060000}"/>
    <cellStyle name="Normal 6 3 4 4" xfId="1541" xr:uid="{00000000-0005-0000-0000-000006060000}"/>
    <cellStyle name="Normal 6 3 4 5" xfId="1542" xr:uid="{00000000-0005-0000-0000-000007060000}"/>
    <cellStyle name="Normal 6 3 4 6" xfId="1543" xr:uid="{00000000-0005-0000-0000-000008060000}"/>
    <cellStyle name="Normal 6 3 5" xfId="1544" xr:uid="{00000000-0005-0000-0000-000009060000}"/>
    <cellStyle name="Normal 6 3 5 2" xfId="1545" xr:uid="{00000000-0005-0000-0000-00000A060000}"/>
    <cellStyle name="Normal 6 3 5 2 2" xfId="1546" xr:uid="{00000000-0005-0000-0000-00000B060000}"/>
    <cellStyle name="Normal 6 3 5 2 2 2" xfId="1547" xr:uid="{00000000-0005-0000-0000-00000C060000}"/>
    <cellStyle name="Normal 6 3 5 2 3" xfId="1548" xr:uid="{00000000-0005-0000-0000-00000D060000}"/>
    <cellStyle name="Normal 6 3 5 3" xfId="1549" xr:uid="{00000000-0005-0000-0000-00000E060000}"/>
    <cellStyle name="Normal 6 3 5 3 2" xfId="1550" xr:uid="{00000000-0005-0000-0000-00000F060000}"/>
    <cellStyle name="Normal 6 3 5 4" xfId="1551" xr:uid="{00000000-0005-0000-0000-000010060000}"/>
    <cellStyle name="Normal 6 3 5 5" xfId="1552" xr:uid="{00000000-0005-0000-0000-000011060000}"/>
    <cellStyle name="Normal 6 3 5 6" xfId="1553" xr:uid="{00000000-0005-0000-0000-000012060000}"/>
    <cellStyle name="Normal 6 3 6" xfId="1554" xr:uid="{00000000-0005-0000-0000-000013060000}"/>
    <cellStyle name="Normal 6 3 6 2" xfId="1555" xr:uid="{00000000-0005-0000-0000-000014060000}"/>
    <cellStyle name="Normal 6 3 6 2 2" xfId="1556" xr:uid="{00000000-0005-0000-0000-000015060000}"/>
    <cellStyle name="Normal 6 3 6 3" xfId="1557" xr:uid="{00000000-0005-0000-0000-000016060000}"/>
    <cellStyle name="Normal 6 3 7" xfId="1558" xr:uid="{00000000-0005-0000-0000-000017060000}"/>
    <cellStyle name="Normal 6 3 7 2" xfId="1559" xr:uid="{00000000-0005-0000-0000-000018060000}"/>
    <cellStyle name="Normal 6 3 7 2 2" xfId="1560" xr:uid="{00000000-0005-0000-0000-000019060000}"/>
    <cellStyle name="Normal 6 3 7 3" xfId="1561" xr:uid="{00000000-0005-0000-0000-00001A060000}"/>
    <cellStyle name="Normal 6 3 8" xfId="1562" xr:uid="{00000000-0005-0000-0000-00001B060000}"/>
    <cellStyle name="Normal 6 3 8 2" xfId="1563" xr:uid="{00000000-0005-0000-0000-00001C060000}"/>
    <cellStyle name="Normal 6 3 8 2 2" xfId="1564" xr:uid="{00000000-0005-0000-0000-00001D060000}"/>
    <cellStyle name="Normal 6 3 8 3" xfId="1565" xr:uid="{00000000-0005-0000-0000-00001E060000}"/>
    <cellStyle name="Normal 6 3 9" xfId="1566" xr:uid="{00000000-0005-0000-0000-00001F060000}"/>
    <cellStyle name="Normal 6 3 9 2" xfId="1567" xr:uid="{00000000-0005-0000-0000-000020060000}"/>
    <cellStyle name="Normal 6 4" xfId="1568" xr:uid="{00000000-0005-0000-0000-000021060000}"/>
    <cellStyle name="Normal 6 4 10" xfId="1569" xr:uid="{00000000-0005-0000-0000-000022060000}"/>
    <cellStyle name="Normal 6 4 11" xfId="1570" xr:uid="{00000000-0005-0000-0000-000023060000}"/>
    <cellStyle name="Normal 6 4 2" xfId="1571" xr:uid="{00000000-0005-0000-0000-000024060000}"/>
    <cellStyle name="Normal 6 4 2 2" xfId="1572" xr:uid="{00000000-0005-0000-0000-000025060000}"/>
    <cellStyle name="Normal 6 4 2 2 2" xfId="1573" xr:uid="{00000000-0005-0000-0000-000026060000}"/>
    <cellStyle name="Normal 6 4 2 2 2 2" xfId="1574" xr:uid="{00000000-0005-0000-0000-000027060000}"/>
    <cellStyle name="Normal 6 4 2 2 3" xfId="1575" xr:uid="{00000000-0005-0000-0000-000028060000}"/>
    <cellStyle name="Normal 6 4 2 3" xfId="1576" xr:uid="{00000000-0005-0000-0000-000029060000}"/>
    <cellStyle name="Normal 6 4 2 3 2" xfId="1577" xr:uid="{00000000-0005-0000-0000-00002A060000}"/>
    <cellStyle name="Normal 6 4 2 4" xfId="1578" xr:uid="{00000000-0005-0000-0000-00002B060000}"/>
    <cellStyle name="Normal 6 4 2 5" xfId="1579" xr:uid="{00000000-0005-0000-0000-00002C060000}"/>
    <cellStyle name="Normal 6 4 2 6" xfId="1580" xr:uid="{00000000-0005-0000-0000-00002D060000}"/>
    <cellStyle name="Normal 6 4 3" xfId="1581" xr:uid="{00000000-0005-0000-0000-00002E060000}"/>
    <cellStyle name="Normal 6 4 3 2" xfId="1582" xr:uid="{00000000-0005-0000-0000-00002F060000}"/>
    <cellStyle name="Normal 6 4 3 2 2" xfId="1583" xr:uid="{00000000-0005-0000-0000-000030060000}"/>
    <cellStyle name="Normal 6 4 3 2 2 2" xfId="1584" xr:uid="{00000000-0005-0000-0000-000031060000}"/>
    <cellStyle name="Normal 6 4 3 2 3" xfId="1585" xr:uid="{00000000-0005-0000-0000-000032060000}"/>
    <cellStyle name="Normal 6 4 3 3" xfId="1586" xr:uid="{00000000-0005-0000-0000-000033060000}"/>
    <cellStyle name="Normal 6 4 3 3 2" xfId="1587" xr:uid="{00000000-0005-0000-0000-000034060000}"/>
    <cellStyle name="Normal 6 4 3 4" xfId="1588" xr:uid="{00000000-0005-0000-0000-000035060000}"/>
    <cellStyle name="Normal 6 4 3 5" xfId="1589" xr:uid="{00000000-0005-0000-0000-000036060000}"/>
    <cellStyle name="Normal 6 4 3 6" xfId="1590" xr:uid="{00000000-0005-0000-0000-000037060000}"/>
    <cellStyle name="Normal 6 4 4" xfId="1591" xr:uid="{00000000-0005-0000-0000-000038060000}"/>
    <cellStyle name="Normal 6 4 4 2" xfId="1592" xr:uid="{00000000-0005-0000-0000-000039060000}"/>
    <cellStyle name="Normal 6 4 4 2 2" xfId="1593" xr:uid="{00000000-0005-0000-0000-00003A060000}"/>
    <cellStyle name="Normal 6 4 4 3" xfId="1594" xr:uid="{00000000-0005-0000-0000-00003B060000}"/>
    <cellStyle name="Normal 6 4 5" xfId="1595" xr:uid="{00000000-0005-0000-0000-00003C060000}"/>
    <cellStyle name="Normal 6 4 5 2" xfId="1596" xr:uid="{00000000-0005-0000-0000-00003D060000}"/>
    <cellStyle name="Normal 6 4 5 2 2" xfId="1597" xr:uid="{00000000-0005-0000-0000-00003E060000}"/>
    <cellStyle name="Normal 6 4 5 3" xfId="1598" xr:uid="{00000000-0005-0000-0000-00003F060000}"/>
    <cellStyle name="Normal 6 4 6" xfId="1599" xr:uid="{00000000-0005-0000-0000-000040060000}"/>
    <cellStyle name="Normal 6 4 6 2" xfId="1600" xr:uid="{00000000-0005-0000-0000-000041060000}"/>
    <cellStyle name="Normal 6 4 6 2 2" xfId="1601" xr:uid="{00000000-0005-0000-0000-000042060000}"/>
    <cellStyle name="Normal 6 4 6 3" xfId="1602" xr:uid="{00000000-0005-0000-0000-000043060000}"/>
    <cellStyle name="Normal 6 4 7" xfId="1603" xr:uid="{00000000-0005-0000-0000-000044060000}"/>
    <cellStyle name="Normal 6 4 7 2" xfId="1604" xr:uid="{00000000-0005-0000-0000-000045060000}"/>
    <cellStyle name="Normal 6 4 8" xfId="1605" xr:uid="{00000000-0005-0000-0000-000046060000}"/>
    <cellStyle name="Normal 6 4 9" xfId="1606" xr:uid="{00000000-0005-0000-0000-000047060000}"/>
    <cellStyle name="Normal 6 5" xfId="1607" xr:uid="{00000000-0005-0000-0000-000048060000}"/>
    <cellStyle name="Normal 6 5 10" xfId="1608" xr:uid="{00000000-0005-0000-0000-000049060000}"/>
    <cellStyle name="Normal 6 5 11" xfId="1609" xr:uid="{00000000-0005-0000-0000-00004A060000}"/>
    <cellStyle name="Normal 6 5 2" xfId="1610" xr:uid="{00000000-0005-0000-0000-00004B060000}"/>
    <cellStyle name="Normal 6 5 2 2" xfId="1611" xr:uid="{00000000-0005-0000-0000-00004C060000}"/>
    <cellStyle name="Normal 6 5 2 2 2" xfId="1612" xr:uid="{00000000-0005-0000-0000-00004D060000}"/>
    <cellStyle name="Normal 6 5 2 2 2 2" xfId="1613" xr:uid="{00000000-0005-0000-0000-00004E060000}"/>
    <cellStyle name="Normal 6 5 2 2 3" xfId="1614" xr:uid="{00000000-0005-0000-0000-00004F060000}"/>
    <cellStyle name="Normal 6 5 2 3" xfId="1615" xr:uid="{00000000-0005-0000-0000-000050060000}"/>
    <cellStyle name="Normal 6 5 2 3 2" xfId="1616" xr:uid="{00000000-0005-0000-0000-000051060000}"/>
    <cellStyle name="Normal 6 5 2 4" xfId="1617" xr:uid="{00000000-0005-0000-0000-000052060000}"/>
    <cellStyle name="Normal 6 5 2 5" xfId="1618" xr:uid="{00000000-0005-0000-0000-000053060000}"/>
    <cellStyle name="Normal 6 5 2 6" xfId="1619" xr:uid="{00000000-0005-0000-0000-000054060000}"/>
    <cellStyle name="Normal 6 5 3" xfId="1620" xr:uid="{00000000-0005-0000-0000-000055060000}"/>
    <cellStyle name="Normal 6 5 3 2" xfId="1621" xr:uid="{00000000-0005-0000-0000-000056060000}"/>
    <cellStyle name="Normal 6 5 3 2 2" xfId="1622" xr:uid="{00000000-0005-0000-0000-000057060000}"/>
    <cellStyle name="Normal 6 5 3 2 2 2" xfId="1623" xr:uid="{00000000-0005-0000-0000-000058060000}"/>
    <cellStyle name="Normal 6 5 3 2 3" xfId="1624" xr:uid="{00000000-0005-0000-0000-000059060000}"/>
    <cellStyle name="Normal 6 5 3 3" xfId="1625" xr:uid="{00000000-0005-0000-0000-00005A060000}"/>
    <cellStyle name="Normal 6 5 3 3 2" xfId="1626" xr:uid="{00000000-0005-0000-0000-00005B060000}"/>
    <cellStyle name="Normal 6 5 3 4" xfId="1627" xr:uid="{00000000-0005-0000-0000-00005C060000}"/>
    <cellStyle name="Normal 6 5 3 5" xfId="1628" xr:uid="{00000000-0005-0000-0000-00005D060000}"/>
    <cellStyle name="Normal 6 5 3 6" xfId="1629" xr:uid="{00000000-0005-0000-0000-00005E060000}"/>
    <cellStyle name="Normal 6 5 4" xfId="1630" xr:uid="{00000000-0005-0000-0000-00005F060000}"/>
    <cellStyle name="Normal 6 5 4 2" xfId="1631" xr:uid="{00000000-0005-0000-0000-000060060000}"/>
    <cellStyle name="Normal 6 5 4 2 2" xfId="1632" xr:uid="{00000000-0005-0000-0000-000061060000}"/>
    <cellStyle name="Normal 6 5 4 3" xfId="1633" xr:uid="{00000000-0005-0000-0000-000062060000}"/>
    <cellStyle name="Normal 6 5 5" xfId="1634" xr:uid="{00000000-0005-0000-0000-000063060000}"/>
    <cellStyle name="Normal 6 5 5 2" xfId="1635" xr:uid="{00000000-0005-0000-0000-000064060000}"/>
    <cellStyle name="Normal 6 5 5 2 2" xfId="1636" xr:uid="{00000000-0005-0000-0000-000065060000}"/>
    <cellStyle name="Normal 6 5 5 3" xfId="1637" xr:uid="{00000000-0005-0000-0000-000066060000}"/>
    <cellStyle name="Normal 6 5 6" xfId="1638" xr:uid="{00000000-0005-0000-0000-000067060000}"/>
    <cellStyle name="Normal 6 5 6 2" xfId="1639" xr:uid="{00000000-0005-0000-0000-000068060000}"/>
    <cellStyle name="Normal 6 5 6 2 2" xfId="1640" xr:uid="{00000000-0005-0000-0000-000069060000}"/>
    <cellStyle name="Normal 6 5 6 3" xfId="1641" xr:uid="{00000000-0005-0000-0000-00006A060000}"/>
    <cellStyle name="Normal 6 5 7" xfId="1642" xr:uid="{00000000-0005-0000-0000-00006B060000}"/>
    <cellStyle name="Normal 6 5 7 2" xfId="1643" xr:uid="{00000000-0005-0000-0000-00006C060000}"/>
    <cellStyle name="Normal 6 5 8" xfId="1644" xr:uid="{00000000-0005-0000-0000-00006D060000}"/>
    <cellStyle name="Normal 6 5 9" xfId="1645" xr:uid="{00000000-0005-0000-0000-00006E060000}"/>
    <cellStyle name="Normal 6 6" xfId="1646" xr:uid="{00000000-0005-0000-0000-00006F060000}"/>
    <cellStyle name="Normal 6 6 2" xfId="1647" xr:uid="{00000000-0005-0000-0000-000070060000}"/>
    <cellStyle name="Normal 6 6 2 2" xfId="1648" xr:uid="{00000000-0005-0000-0000-000071060000}"/>
    <cellStyle name="Normal 6 6 2 2 2" xfId="1649" xr:uid="{00000000-0005-0000-0000-000072060000}"/>
    <cellStyle name="Normal 6 6 2 3" xfId="1650" xr:uid="{00000000-0005-0000-0000-000073060000}"/>
    <cellStyle name="Normal 6 6 3" xfId="1651" xr:uid="{00000000-0005-0000-0000-000074060000}"/>
    <cellStyle name="Normal 6 6 3 2" xfId="1652" xr:uid="{00000000-0005-0000-0000-000075060000}"/>
    <cellStyle name="Normal 6 6 4" xfId="1653" xr:uid="{00000000-0005-0000-0000-000076060000}"/>
    <cellStyle name="Normal 6 6 5" xfId="1654" xr:uid="{00000000-0005-0000-0000-000077060000}"/>
    <cellStyle name="Normal 6 6 6" xfId="1655" xr:uid="{00000000-0005-0000-0000-000078060000}"/>
    <cellStyle name="Normal 6 7" xfId="1656" xr:uid="{00000000-0005-0000-0000-000079060000}"/>
    <cellStyle name="Normal 6 7 2" xfId="1657" xr:uid="{00000000-0005-0000-0000-00007A060000}"/>
    <cellStyle name="Normal 6 7 2 2" xfId="1658" xr:uid="{00000000-0005-0000-0000-00007B060000}"/>
    <cellStyle name="Normal 6 7 2 2 2" xfId="1659" xr:uid="{00000000-0005-0000-0000-00007C060000}"/>
    <cellStyle name="Normal 6 7 2 3" xfId="1660" xr:uid="{00000000-0005-0000-0000-00007D060000}"/>
    <cellStyle name="Normal 6 7 3" xfId="1661" xr:uid="{00000000-0005-0000-0000-00007E060000}"/>
    <cellStyle name="Normal 6 7 3 2" xfId="1662" xr:uid="{00000000-0005-0000-0000-00007F060000}"/>
    <cellStyle name="Normal 6 7 4" xfId="1663" xr:uid="{00000000-0005-0000-0000-000080060000}"/>
    <cellStyle name="Normal 6 7 5" xfId="1664" xr:uid="{00000000-0005-0000-0000-000081060000}"/>
    <cellStyle name="Normal 6 7 6" xfId="1665" xr:uid="{00000000-0005-0000-0000-000082060000}"/>
    <cellStyle name="Normal 6 8" xfId="1666" xr:uid="{00000000-0005-0000-0000-000083060000}"/>
    <cellStyle name="Normal 6 8 2" xfId="1667" xr:uid="{00000000-0005-0000-0000-000084060000}"/>
    <cellStyle name="Normal 6 8 2 2" xfId="1668" xr:uid="{00000000-0005-0000-0000-000085060000}"/>
    <cellStyle name="Normal 6 8 3" xfId="1669" xr:uid="{00000000-0005-0000-0000-000086060000}"/>
    <cellStyle name="Normal 6 9" xfId="1670" xr:uid="{00000000-0005-0000-0000-000087060000}"/>
    <cellStyle name="Normal 6 9 2" xfId="1671" xr:uid="{00000000-0005-0000-0000-000088060000}"/>
    <cellStyle name="Normal 6 9 2 2" xfId="1672" xr:uid="{00000000-0005-0000-0000-000089060000}"/>
    <cellStyle name="Normal 6 9 3" xfId="1673" xr:uid="{00000000-0005-0000-0000-00008A060000}"/>
    <cellStyle name="Normal 60" xfId="1674" xr:uid="{00000000-0005-0000-0000-00008B060000}"/>
    <cellStyle name="Normal 60 2" xfId="1675" xr:uid="{00000000-0005-0000-0000-00008C060000}"/>
    <cellStyle name="Normal 60 2 2" xfId="1676" xr:uid="{00000000-0005-0000-0000-00008D060000}"/>
    <cellStyle name="Normal 60 3" xfId="1677" xr:uid="{00000000-0005-0000-0000-00008E060000}"/>
    <cellStyle name="Normal 60 4" xfId="1678" xr:uid="{00000000-0005-0000-0000-00008F060000}"/>
    <cellStyle name="Normal 60 5" xfId="1679" xr:uid="{00000000-0005-0000-0000-000090060000}"/>
    <cellStyle name="Normal 61" xfId="1680" xr:uid="{00000000-0005-0000-0000-000091060000}"/>
    <cellStyle name="Normal 61 2" xfId="1681" xr:uid="{00000000-0005-0000-0000-000092060000}"/>
    <cellStyle name="Normal 61 2 2" xfId="1682" xr:uid="{00000000-0005-0000-0000-000093060000}"/>
    <cellStyle name="Normal 61 3" xfId="1683" xr:uid="{00000000-0005-0000-0000-000094060000}"/>
    <cellStyle name="Normal 61 4" xfId="1684" xr:uid="{00000000-0005-0000-0000-000095060000}"/>
    <cellStyle name="Normal 61 5" xfId="1685" xr:uid="{00000000-0005-0000-0000-000096060000}"/>
    <cellStyle name="Normal 62" xfId="1686" xr:uid="{00000000-0005-0000-0000-000097060000}"/>
    <cellStyle name="Normal 62 2" xfId="1687" xr:uid="{00000000-0005-0000-0000-000098060000}"/>
    <cellStyle name="Normal 62 2 2" xfId="1688" xr:uid="{00000000-0005-0000-0000-000099060000}"/>
    <cellStyle name="Normal 62 3" xfId="1689" xr:uid="{00000000-0005-0000-0000-00009A060000}"/>
    <cellStyle name="Normal 62 4" xfId="1690" xr:uid="{00000000-0005-0000-0000-00009B060000}"/>
    <cellStyle name="Normal 62 5" xfId="1691" xr:uid="{00000000-0005-0000-0000-00009C060000}"/>
    <cellStyle name="Normal 63" xfId="1692" xr:uid="{00000000-0005-0000-0000-00009D060000}"/>
    <cellStyle name="Normal 63 2" xfId="1693" xr:uid="{00000000-0005-0000-0000-00009E060000}"/>
    <cellStyle name="Normal 63 2 2" xfId="1694" xr:uid="{00000000-0005-0000-0000-00009F060000}"/>
    <cellStyle name="Normal 63 3" xfId="1695" xr:uid="{00000000-0005-0000-0000-0000A0060000}"/>
    <cellStyle name="Normal 63 4" xfId="1696" xr:uid="{00000000-0005-0000-0000-0000A1060000}"/>
    <cellStyle name="Normal 63 5" xfId="1697" xr:uid="{00000000-0005-0000-0000-0000A2060000}"/>
    <cellStyle name="Normal 64" xfId="1698" xr:uid="{00000000-0005-0000-0000-0000A3060000}"/>
    <cellStyle name="Normal 64 10" xfId="1699" xr:uid="{00000000-0005-0000-0000-0000A4060000}"/>
    <cellStyle name="Normal 64 2" xfId="1700" xr:uid="{00000000-0005-0000-0000-0000A5060000}"/>
    <cellStyle name="Normal 64 2 2" xfId="1701" xr:uid="{00000000-0005-0000-0000-0000A6060000}"/>
    <cellStyle name="Normal 64 3" xfId="1702" xr:uid="{00000000-0005-0000-0000-0000A7060000}"/>
    <cellStyle name="Normal 64 3 2" xfId="1703" xr:uid="{00000000-0005-0000-0000-0000A8060000}"/>
    <cellStyle name="Normal 64 3 2 2" xfId="1704" xr:uid="{00000000-0005-0000-0000-0000A9060000}"/>
    <cellStyle name="Normal 64 3 3" xfId="1705" xr:uid="{00000000-0005-0000-0000-0000AA060000}"/>
    <cellStyle name="Normal 64 4" xfId="1706" xr:uid="{00000000-0005-0000-0000-0000AB060000}"/>
    <cellStyle name="Normal 64 4 2" xfId="1707" xr:uid="{00000000-0005-0000-0000-0000AC060000}"/>
    <cellStyle name="Normal 64 4 2 2" xfId="1708" xr:uid="{00000000-0005-0000-0000-0000AD060000}"/>
    <cellStyle name="Normal 64 4 3" xfId="1709" xr:uid="{00000000-0005-0000-0000-0000AE060000}"/>
    <cellStyle name="Normal 64 5" xfId="1710" xr:uid="{00000000-0005-0000-0000-0000AF060000}"/>
    <cellStyle name="Normal 64 5 2" xfId="1711" xr:uid="{00000000-0005-0000-0000-0000B0060000}"/>
    <cellStyle name="Normal 64 5 2 2" xfId="1712" xr:uid="{00000000-0005-0000-0000-0000B1060000}"/>
    <cellStyle name="Normal 64 5 3" xfId="1713" xr:uid="{00000000-0005-0000-0000-0000B2060000}"/>
    <cellStyle name="Normal 64 6" xfId="1714" xr:uid="{00000000-0005-0000-0000-0000B3060000}"/>
    <cellStyle name="Normal 64 6 2" xfId="1715" xr:uid="{00000000-0005-0000-0000-0000B4060000}"/>
    <cellStyle name="Normal 64 7" xfId="1716" xr:uid="{00000000-0005-0000-0000-0000B5060000}"/>
    <cellStyle name="Normal 64 8" xfId="1717" xr:uid="{00000000-0005-0000-0000-0000B6060000}"/>
    <cellStyle name="Normal 64 9" xfId="1718" xr:uid="{00000000-0005-0000-0000-0000B7060000}"/>
    <cellStyle name="Normal 65" xfId="1719" xr:uid="{00000000-0005-0000-0000-0000B8060000}"/>
    <cellStyle name="Normal 65 2" xfId="1720" xr:uid="{00000000-0005-0000-0000-0000B9060000}"/>
    <cellStyle name="Normal 65 2 2" xfId="1721" xr:uid="{00000000-0005-0000-0000-0000BA060000}"/>
    <cellStyle name="Normal 65 2 2 2" xfId="1722" xr:uid="{00000000-0005-0000-0000-0000BB060000}"/>
    <cellStyle name="Normal 65 2 2 2 2" xfId="1723" xr:uid="{00000000-0005-0000-0000-0000BC060000}"/>
    <cellStyle name="Normal 65 2 2 3" xfId="1724" xr:uid="{00000000-0005-0000-0000-0000BD060000}"/>
    <cellStyle name="Normal 65 2 3" xfId="1725" xr:uid="{00000000-0005-0000-0000-0000BE060000}"/>
    <cellStyle name="Normal 65 2 3 2" xfId="1726" xr:uid="{00000000-0005-0000-0000-0000BF060000}"/>
    <cellStyle name="Normal 65 2 4" xfId="1727" xr:uid="{00000000-0005-0000-0000-0000C0060000}"/>
    <cellStyle name="Normal 65 2 5" xfId="1728" xr:uid="{00000000-0005-0000-0000-0000C1060000}"/>
    <cellStyle name="Normal 65 2 6" xfId="1729" xr:uid="{00000000-0005-0000-0000-0000C2060000}"/>
    <cellStyle name="Normal 65 3" xfId="1730" xr:uid="{00000000-0005-0000-0000-0000C3060000}"/>
    <cellStyle name="Normal 66" xfId="1731" xr:uid="{00000000-0005-0000-0000-0000C4060000}"/>
    <cellStyle name="Normal 66 2" xfId="1732" xr:uid="{00000000-0005-0000-0000-0000C5060000}"/>
    <cellStyle name="Normal 66 2 2" xfId="1733" xr:uid="{00000000-0005-0000-0000-0000C6060000}"/>
    <cellStyle name="Normal 66 3" xfId="1734" xr:uid="{00000000-0005-0000-0000-0000C7060000}"/>
    <cellStyle name="Normal 66 3 2" xfId="1735" xr:uid="{00000000-0005-0000-0000-0000C8060000}"/>
    <cellStyle name="Normal 66 3 2 2" xfId="1736" xr:uid="{00000000-0005-0000-0000-0000C9060000}"/>
    <cellStyle name="Normal 66 3 3" xfId="1737" xr:uid="{00000000-0005-0000-0000-0000CA060000}"/>
    <cellStyle name="Normal 66 4" xfId="1738" xr:uid="{00000000-0005-0000-0000-0000CB060000}"/>
    <cellStyle name="Normal 66 4 2" xfId="1739" xr:uid="{00000000-0005-0000-0000-0000CC060000}"/>
    <cellStyle name="Normal 66 4 2 2" xfId="1740" xr:uid="{00000000-0005-0000-0000-0000CD060000}"/>
    <cellStyle name="Normal 66 4 3" xfId="1741" xr:uid="{00000000-0005-0000-0000-0000CE060000}"/>
    <cellStyle name="Normal 66 5" xfId="1742" xr:uid="{00000000-0005-0000-0000-0000CF060000}"/>
    <cellStyle name="Normal 66 5 2" xfId="1743" xr:uid="{00000000-0005-0000-0000-0000D0060000}"/>
    <cellStyle name="Normal 66 6" xfId="1744" xr:uid="{00000000-0005-0000-0000-0000D1060000}"/>
    <cellStyle name="Normal 66 7" xfId="1745" xr:uid="{00000000-0005-0000-0000-0000D2060000}"/>
    <cellStyle name="Normal 67" xfId="1746" xr:uid="{00000000-0005-0000-0000-0000D3060000}"/>
    <cellStyle name="Normal 67 2" xfId="1747" xr:uid="{00000000-0005-0000-0000-0000D4060000}"/>
    <cellStyle name="Normal 67 2 2" xfId="1748" xr:uid="{00000000-0005-0000-0000-0000D5060000}"/>
    <cellStyle name="Normal 67 2 2 2" xfId="1749" xr:uid="{00000000-0005-0000-0000-0000D6060000}"/>
    <cellStyle name="Normal 67 2 3" xfId="1750" xr:uid="{00000000-0005-0000-0000-0000D7060000}"/>
    <cellStyle name="Normal 67 3" xfId="1751" xr:uid="{00000000-0005-0000-0000-0000D8060000}"/>
    <cellStyle name="Normal 67 3 2" xfId="1752" xr:uid="{00000000-0005-0000-0000-0000D9060000}"/>
    <cellStyle name="Normal 67 4" xfId="1753" xr:uid="{00000000-0005-0000-0000-0000DA060000}"/>
    <cellStyle name="Normal 67 5" xfId="1754" xr:uid="{00000000-0005-0000-0000-0000DB060000}"/>
    <cellStyle name="Normal 67 6" xfId="1755" xr:uid="{00000000-0005-0000-0000-0000DC060000}"/>
    <cellStyle name="Normal 67 7" xfId="1756" xr:uid="{00000000-0005-0000-0000-0000DD060000}"/>
    <cellStyle name="Normal 68" xfId="1757" xr:uid="{00000000-0005-0000-0000-0000DE060000}"/>
    <cellStyle name="Normal 68 2" xfId="1758" xr:uid="{00000000-0005-0000-0000-0000DF060000}"/>
    <cellStyle name="Normal 69" xfId="1759" xr:uid="{00000000-0005-0000-0000-0000E0060000}"/>
    <cellStyle name="Normal 69 2" xfId="1760" xr:uid="{00000000-0005-0000-0000-0000E1060000}"/>
    <cellStyle name="Normal 7" xfId="1761" xr:uid="{00000000-0005-0000-0000-0000E2060000}"/>
    <cellStyle name="Normal 7 2" xfId="1762" xr:uid="{00000000-0005-0000-0000-0000E3060000}"/>
    <cellStyle name="Normal 7 2 2" xfId="1763" xr:uid="{00000000-0005-0000-0000-0000E4060000}"/>
    <cellStyle name="Normal 7 2 2 2" xfId="1764" xr:uid="{00000000-0005-0000-0000-0000E5060000}"/>
    <cellStyle name="Normal 7 2 3" xfId="1765" xr:uid="{00000000-0005-0000-0000-0000E6060000}"/>
    <cellStyle name="Normal 7 2 4" xfId="1766" xr:uid="{00000000-0005-0000-0000-0000E7060000}"/>
    <cellStyle name="Normal 7 3" xfId="1767" xr:uid="{00000000-0005-0000-0000-0000E8060000}"/>
    <cellStyle name="Normal 7 3 2" xfId="1768" xr:uid="{00000000-0005-0000-0000-0000E9060000}"/>
    <cellStyle name="Normal 7 4" xfId="1769" xr:uid="{00000000-0005-0000-0000-0000EA060000}"/>
    <cellStyle name="Normal 7 5" xfId="1770" xr:uid="{00000000-0005-0000-0000-0000EB060000}"/>
    <cellStyle name="Normal 70" xfId="1771" xr:uid="{00000000-0005-0000-0000-0000EC060000}"/>
    <cellStyle name="Normal 71" xfId="1772" xr:uid="{00000000-0005-0000-0000-0000ED060000}"/>
    <cellStyle name="Normal 72" xfId="1773" xr:uid="{00000000-0005-0000-0000-0000EE060000}"/>
    <cellStyle name="Normal 73" xfId="1774" xr:uid="{00000000-0005-0000-0000-0000EF060000}"/>
    <cellStyle name="Normal 74" xfId="1775" xr:uid="{00000000-0005-0000-0000-0000F0060000}"/>
    <cellStyle name="Normal 75" xfId="1776" xr:uid="{00000000-0005-0000-0000-0000F1060000}"/>
    <cellStyle name="Normal 76" xfId="1777" xr:uid="{00000000-0005-0000-0000-0000F2060000}"/>
    <cellStyle name="Normal 77" xfId="1778" xr:uid="{00000000-0005-0000-0000-0000F3060000}"/>
    <cellStyle name="Normal 78" xfId="1779" xr:uid="{00000000-0005-0000-0000-0000F4060000}"/>
    <cellStyle name="Normal 79" xfId="1780" xr:uid="{00000000-0005-0000-0000-0000F5060000}"/>
    <cellStyle name="Normal 8" xfId="1781" xr:uid="{00000000-0005-0000-0000-0000F6060000}"/>
    <cellStyle name="Normal 8 2" xfId="1782" xr:uid="{00000000-0005-0000-0000-0000F7060000}"/>
    <cellStyle name="Normal 8 2 2" xfId="1783" xr:uid="{00000000-0005-0000-0000-0000F8060000}"/>
    <cellStyle name="Normal 8 2 2 2" xfId="1784" xr:uid="{00000000-0005-0000-0000-0000F9060000}"/>
    <cellStyle name="Normal 8 2 3" xfId="1785" xr:uid="{00000000-0005-0000-0000-0000FA060000}"/>
    <cellStyle name="Normal 8 2 4" xfId="1786" xr:uid="{00000000-0005-0000-0000-0000FB060000}"/>
    <cellStyle name="Normal 8 3" xfId="1787" xr:uid="{00000000-0005-0000-0000-0000FC060000}"/>
    <cellStyle name="Normal 8 3 2" xfId="1788" xr:uid="{00000000-0005-0000-0000-0000FD060000}"/>
    <cellStyle name="Normal 8 4" xfId="1789" xr:uid="{00000000-0005-0000-0000-0000FE060000}"/>
    <cellStyle name="Normal 8 5" xfId="1790" xr:uid="{00000000-0005-0000-0000-0000FF060000}"/>
    <cellStyle name="Normal 80" xfId="1791" xr:uid="{00000000-0005-0000-0000-000000070000}"/>
    <cellStyle name="Normal 81" xfId="1792" xr:uid="{00000000-0005-0000-0000-000001070000}"/>
    <cellStyle name="Normal 82" xfId="1793" xr:uid="{00000000-0005-0000-0000-000002070000}"/>
    <cellStyle name="Normal 83" xfId="1794" xr:uid="{00000000-0005-0000-0000-000003070000}"/>
    <cellStyle name="Normal 84" xfId="1795" xr:uid="{00000000-0005-0000-0000-000004070000}"/>
    <cellStyle name="Normal 85" xfId="1796" xr:uid="{00000000-0005-0000-0000-000005070000}"/>
    <cellStyle name="Normal 86" xfId="1797" xr:uid="{00000000-0005-0000-0000-000006070000}"/>
    <cellStyle name="Normal 87" xfId="1798" xr:uid="{00000000-0005-0000-0000-000007070000}"/>
    <cellStyle name="Normal 88" xfId="1799" xr:uid="{00000000-0005-0000-0000-000008070000}"/>
    <cellStyle name="Normal 89" xfId="1800" xr:uid="{00000000-0005-0000-0000-000009070000}"/>
    <cellStyle name="Normal 9" xfId="1801" xr:uid="{00000000-0005-0000-0000-00000A070000}"/>
    <cellStyle name="Normal 9 2" xfId="1802" xr:uid="{00000000-0005-0000-0000-00000B070000}"/>
    <cellStyle name="Normal 9 2 2" xfId="1803" xr:uid="{00000000-0005-0000-0000-00000C070000}"/>
    <cellStyle name="Normal 9 3" xfId="1804" xr:uid="{00000000-0005-0000-0000-00000D070000}"/>
    <cellStyle name="Normal 9 4" xfId="1805" xr:uid="{00000000-0005-0000-0000-00000E070000}"/>
    <cellStyle name="Normal 90" xfId="1806" xr:uid="{00000000-0005-0000-0000-00000F070000}"/>
    <cellStyle name="Normal 91" xfId="1807" xr:uid="{00000000-0005-0000-0000-000010070000}"/>
    <cellStyle name="Normal 92" xfId="1808" xr:uid="{00000000-0005-0000-0000-000011070000}"/>
    <cellStyle name="Normal 93" xfId="1809" xr:uid="{00000000-0005-0000-0000-000012070000}"/>
    <cellStyle name="Normal 94" xfId="1810" xr:uid="{00000000-0005-0000-0000-000013070000}"/>
    <cellStyle name="Normal 95" xfId="1811" xr:uid="{00000000-0005-0000-0000-000014070000}"/>
    <cellStyle name="Normal 96" xfId="1812" xr:uid="{00000000-0005-0000-0000-000015070000}"/>
    <cellStyle name="Normal 97" xfId="1813" xr:uid="{00000000-0005-0000-0000-000016070000}"/>
    <cellStyle name="Normal 98" xfId="1814" xr:uid="{00000000-0005-0000-0000-000017070000}"/>
    <cellStyle name="Normal 99" xfId="1815" xr:uid="{00000000-0005-0000-0000-000018070000}"/>
    <cellStyle name="Normal1" xfId="1816" xr:uid="{00000000-0005-0000-0000-000019070000}"/>
    <cellStyle name="Normal2" xfId="1817" xr:uid="{00000000-0005-0000-0000-00001A070000}"/>
    <cellStyle name="Normal3" xfId="1818" xr:uid="{00000000-0005-0000-0000-00001B070000}"/>
    <cellStyle name="Nota 2" xfId="1819" xr:uid="{00000000-0005-0000-0000-00001C070000}"/>
    <cellStyle name="Percent [2]" xfId="1820" xr:uid="{00000000-0005-0000-0000-00001E070000}"/>
    <cellStyle name="Percent [2] 2" xfId="1821" xr:uid="{00000000-0005-0000-0000-00001F070000}"/>
    <cellStyle name="Percent [2] 2 2" xfId="1822" xr:uid="{00000000-0005-0000-0000-000020070000}"/>
    <cellStyle name="Percent [2] 3" xfId="1823" xr:uid="{00000000-0005-0000-0000-000021070000}"/>
    <cellStyle name="Percent [2] 4" xfId="1824" xr:uid="{00000000-0005-0000-0000-000022070000}"/>
    <cellStyle name="Percentual" xfId="1825" xr:uid="{00000000-0005-0000-0000-000023070000}"/>
    <cellStyle name="Ponto" xfId="1826" xr:uid="{00000000-0005-0000-0000-000024070000}"/>
    <cellStyle name="Porcentagem" xfId="1827" builtinId="5"/>
    <cellStyle name="Porcentagem 10" xfId="1828" xr:uid="{00000000-0005-0000-0000-000025070000}"/>
    <cellStyle name="Porcentagem 10 2" xfId="1829" xr:uid="{00000000-0005-0000-0000-000026070000}"/>
    <cellStyle name="Porcentagem 2" xfId="1830" xr:uid="{00000000-0005-0000-0000-000027070000}"/>
    <cellStyle name="Porcentagem 2 2" xfId="1831" xr:uid="{00000000-0005-0000-0000-000028070000}"/>
    <cellStyle name="Porcentagem 2 2 2" xfId="1832" xr:uid="{00000000-0005-0000-0000-000029070000}"/>
    <cellStyle name="Porcentagem 2 3" xfId="1833" xr:uid="{00000000-0005-0000-0000-00002A070000}"/>
    <cellStyle name="Porcentagem 3" xfId="1834" xr:uid="{00000000-0005-0000-0000-00002B070000}"/>
    <cellStyle name="Porcentagem 3 2" xfId="1835" xr:uid="{00000000-0005-0000-0000-00002C070000}"/>
    <cellStyle name="Porcentagem 3 2 2" xfId="1836" xr:uid="{00000000-0005-0000-0000-00002D070000}"/>
    <cellStyle name="Porcentagem 3 2 2 2" xfId="1837" xr:uid="{00000000-0005-0000-0000-00002E070000}"/>
    <cellStyle name="Porcentagem 3 3" xfId="1838" xr:uid="{00000000-0005-0000-0000-00002F070000}"/>
    <cellStyle name="Porcentagem 3 3 2" xfId="1839" xr:uid="{00000000-0005-0000-0000-000030070000}"/>
    <cellStyle name="Porcentagem 4" xfId="1840" xr:uid="{00000000-0005-0000-0000-000031070000}"/>
    <cellStyle name="Porcentagem 4 2" xfId="1841" xr:uid="{00000000-0005-0000-0000-000032070000}"/>
    <cellStyle name="Porcentagem 4 2 2" xfId="1842" xr:uid="{00000000-0005-0000-0000-000033070000}"/>
    <cellStyle name="Porcentagem 4 2 2 2" xfId="1843" xr:uid="{00000000-0005-0000-0000-000034070000}"/>
    <cellStyle name="Porcentagem 4 2 3" xfId="1844" xr:uid="{00000000-0005-0000-0000-000035070000}"/>
    <cellStyle name="Porcentagem 5" xfId="1845" xr:uid="{00000000-0005-0000-0000-000036070000}"/>
    <cellStyle name="Porcentagem 6" xfId="1846" xr:uid="{00000000-0005-0000-0000-000037070000}"/>
    <cellStyle name="Porcentagem 6 10" xfId="1847" xr:uid="{00000000-0005-0000-0000-000038070000}"/>
    <cellStyle name="Porcentagem 6 10 2" xfId="1848" xr:uid="{00000000-0005-0000-0000-000039070000}"/>
    <cellStyle name="Porcentagem 6 11" xfId="1849" xr:uid="{00000000-0005-0000-0000-00003A070000}"/>
    <cellStyle name="Porcentagem 6 11 2" xfId="1850" xr:uid="{00000000-0005-0000-0000-00003B070000}"/>
    <cellStyle name="Porcentagem 6 12" xfId="1851" xr:uid="{00000000-0005-0000-0000-00003C070000}"/>
    <cellStyle name="Porcentagem 6 12 2" xfId="1852" xr:uid="{00000000-0005-0000-0000-00003D070000}"/>
    <cellStyle name="Porcentagem 6 13" xfId="1853" xr:uid="{00000000-0005-0000-0000-00003E070000}"/>
    <cellStyle name="Porcentagem 6 13 2" xfId="1854" xr:uid="{00000000-0005-0000-0000-00003F070000}"/>
    <cellStyle name="Porcentagem 6 14" xfId="1855" xr:uid="{00000000-0005-0000-0000-000040070000}"/>
    <cellStyle name="Porcentagem 6 2" xfId="1856" xr:uid="{00000000-0005-0000-0000-000041070000}"/>
    <cellStyle name="Porcentagem 6 2 10" xfId="1857" xr:uid="{00000000-0005-0000-0000-000042070000}"/>
    <cellStyle name="Porcentagem 6 2 10 2" xfId="1858" xr:uid="{00000000-0005-0000-0000-000043070000}"/>
    <cellStyle name="Porcentagem 6 2 11" xfId="1859" xr:uid="{00000000-0005-0000-0000-000044070000}"/>
    <cellStyle name="Porcentagem 6 2 11 2" xfId="1860" xr:uid="{00000000-0005-0000-0000-000045070000}"/>
    <cellStyle name="Porcentagem 6 2 12" xfId="1861" xr:uid="{00000000-0005-0000-0000-000046070000}"/>
    <cellStyle name="Porcentagem 6 2 2" xfId="1862" xr:uid="{00000000-0005-0000-0000-000047070000}"/>
    <cellStyle name="Porcentagem 6 2 2 2" xfId="1863" xr:uid="{00000000-0005-0000-0000-000048070000}"/>
    <cellStyle name="Porcentagem 6 2 2 2 2" xfId="1864" xr:uid="{00000000-0005-0000-0000-000049070000}"/>
    <cellStyle name="Porcentagem 6 2 2 2 2 2" xfId="1865" xr:uid="{00000000-0005-0000-0000-00004A070000}"/>
    <cellStyle name="Porcentagem 6 2 2 2 2 2 2" xfId="1866" xr:uid="{00000000-0005-0000-0000-00004B070000}"/>
    <cellStyle name="Porcentagem 6 2 2 2 2 3" xfId="1867" xr:uid="{00000000-0005-0000-0000-00004C070000}"/>
    <cellStyle name="Porcentagem 6 2 2 2 3" xfId="1868" xr:uid="{00000000-0005-0000-0000-00004D070000}"/>
    <cellStyle name="Porcentagem 6 2 2 2 3 2" xfId="1869" xr:uid="{00000000-0005-0000-0000-00004E070000}"/>
    <cellStyle name="Porcentagem 6 2 2 2 4" xfId="1870" xr:uid="{00000000-0005-0000-0000-00004F070000}"/>
    <cellStyle name="Porcentagem 6 2 2 3" xfId="1871" xr:uid="{00000000-0005-0000-0000-000050070000}"/>
    <cellStyle name="Porcentagem 6 2 2 3 2" xfId="1872" xr:uid="{00000000-0005-0000-0000-000051070000}"/>
    <cellStyle name="Porcentagem 6 2 2 3 2 2" xfId="1873" xr:uid="{00000000-0005-0000-0000-000052070000}"/>
    <cellStyle name="Porcentagem 6 2 2 3 3" xfId="1874" xr:uid="{00000000-0005-0000-0000-000053070000}"/>
    <cellStyle name="Porcentagem 6 2 2 4" xfId="1875" xr:uid="{00000000-0005-0000-0000-000054070000}"/>
    <cellStyle name="Porcentagem 6 2 2 4 2" xfId="1876" xr:uid="{00000000-0005-0000-0000-000055070000}"/>
    <cellStyle name="Porcentagem 6 2 2 5" xfId="1877" xr:uid="{00000000-0005-0000-0000-000056070000}"/>
    <cellStyle name="Porcentagem 6 2 2 5 2" xfId="1878" xr:uid="{00000000-0005-0000-0000-000057070000}"/>
    <cellStyle name="Porcentagem 6 2 2 6" xfId="1879" xr:uid="{00000000-0005-0000-0000-000058070000}"/>
    <cellStyle name="Porcentagem 6 2 2 6 2" xfId="1880" xr:uid="{00000000-0005-0000-0000-000059070000}"/>
    <cellStyle name="Porcentagem 6 2 2 7" xfId="1881" xr:uid="{00000000-0005-0000-0000-00005A070000}"/>
    <cellStyle name="Porcentagem 6 2 3" xfId="1882" xr:uid="{00000000-0005-0000-0000-00005B070000}"/>
    <cellStyle name="Porcentagem 6 2 3 2" xfId="1883" xr:uid="{00000000-0005-0000-0000-00005C070000}"/>
    <cellStyle name="Porcentagem 6 2 3 2 2" xfId="1884" xr:uid="{00000000-0005-0000-0000-00005D070000}"/>
    <cellStyle name="Porcentagem 6 2 3 2 2 2" xfId="1885" xr:uid="{00000000-0005-0000-0000-00005E070000}"/>
    <cellStyle name="Porcentagem 6 2 3 2 2 2 2" xfId="1886" xr:uid="{00000000-0005-0000-0000-00005F070000}"/>
    <cellStyle name="Porcentagem 6 2 3 2 2 3" xfId="1887" xr:uid="{00000000-0005-0000-0000-000060070000}"/>
    <cellStyle name="Porcentagem 6 2 3 2 3" xfId="1888" xr:uid="{00000000-0005-0000-0000-000061070000}"/>
    <cellStyle name="Porcentagem 6 2 3 2 3 2" xfId="1889" xr:uid="{00000000-0005-0000-0000-000062070000}"/>
    <cellStyle name="Porcentagem 6 2 3 2 4" xfId="1890" xr:uid="{00000000-0005-0000-0000-000063070000}"/>
    <cellStyle name="Porcentagem 6 2 3 3" xfId="1891" xr:uid="{00000000-0005-0000-0000-000064070000}"/>
    <cellStyle name="Porcentagem 6 2 3 3 2" xfId="1892" xr:uid="{00000000-0005-0000-0000-000065070000}"/>
    <cellStyle name="Porcentagem 6 2 3 3 2 2" xfId="1893" xr:uid="{00000000-0005-0000-0000-000066070000}"/>
    <cellStyle name="Porcentagem 6 2 3 3 3" xfId="1894" xr:uid="{00000000-0005-0000-0000-000067070000}"/>
    <cellStyle name="Porcentagem 6 2 3 4" xfId="1895" xr:uid="{00000000-0005-0000-0000-000068070000}"/>
    <cellStyle name="Porcentagem 6 2 3 4 2" xfId="1896" xr:uid="{00000000-0005-0000-0000-000069070000}"/>
    <cellStyle name="Porcentagem 6 2 3 5" xfId="1897" xr:uid="{00000000-0005-0000-0000-00006A070000}"/>
    <cellStyle name="Porcentagem 6 2 3 5 2" xfId="1898" xr:uid="{00000000-0005-0000-0000-00006B070000}"/>
    <cellStyle name="Porcentagem 6 2 3 6" xfId="1899" xr:uid="{00000000-0005-0000-0000-00006C070000}"/>
    <cellStyle name="Porcentagem 6 2 3 6 2" xfId="1900" xr:uid="{00000000-0005-0000-0000-00006D070000}"/>
    <cellStyle name="Porcentagem 6 2 3 7" xfId="1901" xr:uid="{00000000-0005-0000-0000-00006E070000}"/>
    <cellStyle name="Porcentagem 6 2 4" xfId="1902" xr:uid="{00000000-0005-0000-0000-00006F070000}"/>
    <cellStyle name="Porcentagem 6 2 4 2" xfId="1903" xr:uid="{00000000-0005-0000-0000-000070070000}"/>
    <cellStyle name="Porcentagem 6 2 4 2 2" xfId="1904" xr:uid="{00000000-0005-0000-0000-000071070000}"/>
    <cellStyle name="Porcentagem 6 2 4 2 2 2" xfId="1905" xr:uid="{00000000-0005-0000-0000-000072070000}"/>
    <cellStyle name="Porcentagem 6 2 4 2 3" xfId="1906" xr:uid="{00000000-0005-0000-0000-000073070000}"/>
    <cellStyle name="Porcentagem 6 2 4 3" xfId="1907" xr:uid="{00000000-0005-0000-0000-000074070000}"/>
    <cellStyle name="Porcentagem 6 2 4 3 2" xfId="1908" xr:uid="{00000000-0005-0000-0000-000075070000}"/>
    <cellStyle name="Porcentagem 6 2 4 4" xfId="1909" xr:uid="{00000000-0005-0000-0000-000076070000}"/>
    <cellStyle name="Porcentagem 6 2 5" xfId="1910" xr:uid="{00000000-0005-0000-0000-000077070000}"/>
    <cellStyle name="Porcentagem 6 2 5 2" xfId="1911" xr:uid="{00000000-0005-0000-0000-000078070000}"/>
    <cellStyle name="Porcentagem 6 2 5 2 2" xfId="1912" xr:uid="{00000000-0005-0000-0000-000079070000}"/>
    <cellStyle name="Porcentagem 6 2 5 2 2 2" xfId="1913" xr:uid="{00000000-0005-0000-0000-00007A070000}"/>
    <cellStyle name="Porcentagem 6 2 5 2 3" xfId="1914" xr:uid="{00000000-0005-0000-0000-00007B070000}"/>
    <cellStyle name="Porcentagem 6 2 5 3" xfId="1915" xr:uid="{00000000-0005-0000-0000-00007C070000}"/>
    <cellStyle name="Porcentagem 6 2 5 3 2" xfId="1916" xr:uid="{00000000-0005-0000-0000-00007D070000}"/>
    <cellStyle name="Porcentagem 6 2 5 4" xfId="1917" xr:uid="{00000000-0005-0000-0000-00007E070000}"/>
    <cellStyle name="Porcentagem 6 2 6" xfId="1918" xr:uid="{00000000-0005-0000-0000-00007F070000}"/>
    <cellStyle name="Porcentagem 6 2 6 2" xfId="1919" xr:uid="{00000000-0005-0000-0000-000080070000}"/>
    <cellStyle name="Porcentagem 6 2 6 2 2" xfId="1920" xr:uid="{00000000-0005-0000-0000-000081070000}"/>
    <cellStyle name="Porcentagem 6 2 6 2 2 2" xfId="1921" xr:uid="{00000000-0005-0000-0000-000082070000}"/>
    <cellStyle name="Porcentagem 6 2 6 2 3" xfId="1922" xr:uid="{00000000-0005-0000-0000-000083070000}"/>
    <cellStyle name="Porcentagem 6 2 6 3" xfId="1923" xr:uid="{00000000-0005-0000-0000-000084070000}"/>
    <cellStyle name="Porcentagem 6 2 6 3 2" xfId="1924" xr:uid="{00000000-0005-0000-0000-000085070000}"/>
    <cellStyle name="Porcentagem 6 2 6 4" xfId="1925" xr:uid="{00000000-0005-0000-0000-000086070000}"/>
    <cellStyle name="Porcentagem 6 2 7" xfId="1926" xr:uid="{00000000-0005-0000-0000-000087070000}"/>
    <cellStyle name="Porcentagem 6 2 7 2" xfId="1927" xr:uid="{00000000-0005-0000-0000-000088070000}"/>
    <cellStyle name="Porcentagem 6 2 7 2 2" xfId="1928" xr:uid="{00000000-0005-0000-0000-000089070000}"/>
    <cellStyle name="Porcentagem 6 2 7 3" xfId="1929" xr:uid="{00000000-0005-0000-0000-00008A070000}"/>
    <cellStyle name="Porcentagem 6 2 8" xfId="1930" xr:uid="{00000000-0005-0000-0000-00008B070000}"/>
    <cellStyle name="Porcentagem 6 2 8 2" xfId="1931" xr:uid="{00000000-0005-0000-0000-00008C070000}"/>
    <cellStyle name="Porcentagem 6 2 9" xfId="1932" xr:uid="{00000000-0005-0000-0000-00008D070000}"/>
    <cellStyle name="Porcentagem 6 2 9 2" xfId="1933" xr:uid="{00000000-0005-0000-0000-00008E070000}"/>
    <cellStyle name="Porcentagem 6 3" xfId="1934" xr:uid="{00000000-0005-0000-0000-00008F070000}"/>
    <cellStyle name="Porcentagem 6 3 2" xfId="1935" xr:uid="{00000000-0005-0000-0000-000090070000}"/>
    <cellStyle name="Porcentagem 6 3 2 2" xfId="1936" xr:uid="{00000000-0005-0000-0000-000091070000}"/>
    <cellStyle name="Porcentagem 6 3 2 2 2" xfId="1937" xr:uid="{00000000-0005-0000-0000-000092070000}"/>
    <cellStyle name="Porcentagem 6 3 2 2 2 2" xfId="1938" xr:uid="{00000000-0005-0000-0000-000093070000}"/>
    <cellStyle name="Porcentagem 6 3 2 2 3" xfId="1939" xr:uid="{00000000-0005-0000-0000-000094070000}"/>
    <cellStyle name="Porcentagem 6 3 2 3" xfId="1940" xr:uid="{00000000-0005-0000-0000-000095070000}"/>
    <cellStyle name="Porcentagem 6 3 2 3 2" xfId="1941" xr:uid="{00000000-0005-0000-0000-000096070000}"/>
    <cellStyle name="Porcentagem 6 3 2 4" xfId="1942" xr:uid="{00000000-0005-0000-0000-000097070000}"/>
    <cellStyle name="Porcentagem 6 3 3" xfId="1943" xr:uid="{00000000-0005-0000-0000-000098070000}"/>
    <cellStyle name="Porcentagem 6 3 3 2" xfId="1944" xr:uid="{00000000-0005-0000-0000-000099070000}"/>
    <cellStyle name="Porcentagem 6 3 3 2 2" xfId="1945" xr:uid="{00000000-0005-0000-0000-00009A070000}"/>
    <cellStyle name="Porcentagem 6 3 3 3" xfId="1946" xr:uid="{00000000-0005-0000-0000-00009B070000}"/>
    <cellStyle name="Porcentagem 6 3 4" xfId="1947" xr:uid="{00000000-0005-0000-0000-00009C070000}"/>
    <cellStyle name="Porcentagem 6 3 4 2" xfId="1948" xr:uid="{00000000-0005-0000-0000-00009D070000}"/>
    <cellStyle name="Porcentagem 6 3 5" xfId="1949" xr:uid="{00000000-0005-0000-0000-00009E070000}"/>
    <cellStyle name="Porcentagem 6 3 5 2" xfId="1950" xr:uid="{00000000-0005-0000-0000-00009F070000}"/>
    <cellStyle name="Porcentagem 6 3 6" xfId="1951" xr:uid="{00000000-0005-0000-0000-0000A0070000}"/>
    <cellStyle name="Porcentagem 6 3 6 2" xfId="1952" xr:uid="{00000000-0005-0000-0000-0000A1070000}"/>
    <cellStyle name="Porcentagem 6 3 7" xfId="1953" xr:uid="{00000000-0005-0000-0000-0000A2070000}"/>
    <cellStyle name="Porcentagem 6 4" xfId="1954" xr:uid="{00000000-0005-0000-0000-0000A3070000}"/>
    <cellStyle name="Porcentagem 6 4 2" xfId="1955" xr:uid="{00000000-0005-0000-0000-0000A4070000}"/>
    <cellStyle name="Porcentagem 6 4 2 2" xfId="1956" xr:uid="{00000000-0005-0000-0000-0000A5070000}"/>
    <cellStyle name="Porcentagem 6 4 2 2 2" xfId="1957" xr:uid="{00000000-0005-0000-0000-0000A6070000}"/>
    <cellStyle name="Porcentagem 6 4 2 2 2 2" xfId="1958" xr:uid="{00000000-0005-0000-0000-0000A7070000}"/>
    <cellStyle name="Porcentagem 6 4 2 2 3" xfId="1959" xr:uid="{00000000-0005-0000-0000-0000A8070000}"/>
    <cellStyle name="Porcentagem 6 4 2 3" xfId="1960" xr:uid="{00000000-0005-0000-0000-0000A9070000}"/>
    <cellStyle name="Porcentagem 6 4 2 3 2" xfId="1961" xr:uid="{00000000-0005-0000-0000-0000AA070000}"/>
    <cellStyle name="Porcentagem 6 4 2 4" xfId="1962" xr:uid="{00000000-0005-0000-0000-0000AB070000}"/>
    <cellStyle name="Porcentagem 6 4 3" xfId="1963" xr:uid="{00000000-0005-0000-0000-0000AC070000}"/>
    <cellStyle name="Porcentagem 6 4 3 2" xfId="1964" xr:uid="{00000000-0005-0000-0000-0000AD070000}"/>
    <cellStyle name="Porcentagem 6 4 3 2 2" xfId="1965" xr:uid="{00000000-0005-0000-0000-0000AE070000}"/>
    <cellStyle name="Porcentagem 6 4 3 3" xfId="1966" xr:uid="{00000000-0005-0000-0000-0000AF070000}"/>
    <cellStyle name="Porcentagem 6 4 4" xfId="1967" xr:uid="{00000000-0005-0000-0000-0000B0070000}"/>
    <cellStyle name="Porcentagem 6 4 4 2" xfId="1968" xr:uid="{00000000-0005-0000-0000-0000B1070000}"/>
    <cellStyle name="Porcentagem 6 4 5" xfId="1969" xr:uid="{00000000-0005-0000-0000-0000B2070000}"/>
    <cellStyle name="Porcentagem 6 4 5 2" xfId="1970" xr:uid="{00000000-0005-0000-0000-0000B3070000}"/>
    <cellStyle name="Porcentagem 6 4 6" xfId="1971" xr:uid="{00000000-0005-0000-0000-0000B4070000}"/>
    <cellStyle name="Porcentagem 6 4 6 2" xfId="1972" xr:uid="{00000000-0005-0000-0000-0000B5070000}"/>
    <cellStyle name="Porcentagem 6 4 7" xfId="1973" xr:uid="{00000000-0005-0000-0000-0000B6070000}"/>
    <cellStyle name="Porcentagem 6 5" xfId="1974" xr:uid="{00000000-0005-0000-0000-0000B7070000}"/>
    <cellStyle name="Porcentagem 6 5 2" xfId="1975" xr:uid="{00000000-0005-0000-0000-0000B8070000}"/>
    <cellStyle name="Porcentagem 6 5 2 2" xfId="1976" xr:uid="{00000000-0005-0000-0000-0000B9070000}"/>
    <cellStyle name="Porcentagem 6 5 2 2 2" xfId="1977" xr:uid="{00000000-0005-0000-0000-0000BA070000}"/>
    <cellStyle name="Porcentagem 6 5 2 3" xfId="1978" xr:uid="{00000000-0005-0000-0000-0000BB070000}"/>
    <cellStyle name="Porcentagem 6 5 3" xfId="1979" xr:uid="{00000000-0005-0000-0000-0000BC070000}"/>
    <cellStyle name="Porcentagem 6 5 3 2" xfId="1980" xr:uid="{00000000-0005-0000-0000-0000BD070000}"/>
    <cellStyle name="Porcentagem 6 5 4" xfId="1981" xr:uid="{00000000-0005-0000-0000-0000BE070000}"/>
    <cellStyle name="Porcentagem 6 6" xfId="1982" xr:uid="{00000000-0005-0000-0000-0000BF070000}"/>
    <cellStyle name="Porcentagem 6 6 2" xfId="1983" xr:uid="{00000000-0005-0000-0000-0000C0070000}"/>
    <cellStyle name="Porcentagem 6 6 2 2" xfId="1984" xr:uid="{00000000-0005-0000-0000-0000C1070000}"/>
    <cellStyle name="Porcentagem 6 6 2 2 2" xfId="1985" xr:uid="{00000000-0005-0000-0000-0000C2070000}"/>
    <cellStyle name="Porcentagem 6 6 2 3" xfId="1986" xr:uid="{00000000-0005-0000-0000-0000C3070000}"/>
    <cellStyle name="Porcentagem 6 6 3" xfId="1987" xr:uid="{00000000-0005-0000-0000-0000C4070000}"/>
    <cellStyle name="Porcentagem 6 6 3 2" xfId="1988" xr:uid="{00000000-0005-0000-0000-0000C5070000}"/>
    <cellStyle name="Porcentagem 6 6 4" xfId="1989" xr:uid="{00000000-0005-0000-0000-0000C6070000}"/>
    <cellStyle name="Porcentagem 6 7" xfId="1990" xr:uid="{00000000-0005-0000-0000-0000C7070000}"/>
    <cellStyle name="Porcentagem 6 7 2" xfId="1991" xr:uid="{00000000-0005-0000-0000-0000C8070000}"/>
    <cellStyle name="Porcentagem 6 7 2 2" xfId="1992" xr:uid="{00000000-0005-0000-0000-0000C9070000}"/>
    <cellStyle name="Porcentagem 6 7 2 2 2" xfId="1993" xr:uid="{00000000-0005-0000-0000-0000CA070000}"/>
    <cellStyle name="Porcentagem 6 7 2 3" xfId="1994" xr:uid="{00000000-0005-0000-0000-0000CB070000}"/>
    <cellStyle name="Porcentagem 6 7 3" xfId="1995" xr:uid="{00000000-0005-0000-0000-0000CC070000}"/>
    <cellStyle name="Porcentagem 6 7 3 2" xfId="1996" xr:uid="{00000000-0005-0000-0000-0000CD070000}"/>
    <cellStyle name="Porcentagem 6 7 4" xfId="1997" xr:uid="{00000000-0005-0000-0000-0000CE070000}"/>
    <cellStyle name="Porcentagem 6 8" xfId="1998" xr:uid="{00000000-0005-0000-0000-0000CF070000}"/>
    <cellStyle name="Porcentagem 6 8 2" xfId="1999" xr:uid="{00000000-0005-0000-0000-0000D0070000}"/>
    <cellStyle name="Porcentagem 6 8 2 2" xfId="2000" xr:uid="{00000000-0005-0000-0000-0000D1070000}"/>
    <cellStyle name="Porcentagem 6 8 3" xfId="2001" xr:uid="{00000000-0005-0000-0000-0000D2070000}"/>
    <cellStyle name="Porcentagem 6 9" xfId="2002" xr:uid="{00000000-0005-0000-0000-0000D3070000}"/>
    <cellStyle name="Porcentagem 6 9 2" xfId="2003" xr:uid="{00000000-0005-0000-0000-0000D4070000}"/>
    <cellStyle name="Porcentagem 7" xfId="2004" xr:uid="{00000000-0005-0000-0000-0000D5070000}"/>
    <cellStyle name="Porcentagem 7 2" xfId="2005" xr:uid="{00000000-0005-0000-0000-0000D6070000}"/>
    <cellStyle name="Porcentagem 8" xfId="2006" xr:uid="{00000000-0005-0000-0000-0000D7070000}"/>
    <cellStyle name="Porcentagem 9" xfId="2007" xr:uid="{00000000-0005-0000-0000-0000D8070000}"/>
    <cellStyle name="Result" xfId="2008" xr:uid="{00000000-0005-0000-0000-0000D9070000}"/>
    <cellStyle name="Result2" xfId="2009" xr:uid="{00000000-0005-0000-0000-0000DA070000}"/>
    <cellStyle name="Saída 2" xfId="2010" xr:uid="{00000000-0005-0000-0000-0000DB070000}"/>
    <cellStyle name="Sep. milhar [0]" xfId="2011" xr:uid="{00000000-0005-0000-0000-0000DC070000}"/>
    <cellStyle name="Separador de m" xfId="2012" xr:uid="{00000000-0005-0000-0000-0000DD070000}"/>
    <cellStyle name="Separador de milhares 2" xfId="2013" xr:uid="{00000000-0005-0000-0000-0000DE070000}"/>
    <cellStyle name="Separador de milhares 2 2" xfId="2014" xr:uid="{00000000-0005-0000-0000-0000DF070000}"/>
    <cellStyle name="Separador de milhares 2 2 2" xfId="2015" xr:uid="{00000000-0005-0000-0000-0000E0070000}"/>
    <cellStyle name="Separador de milhares 2 2 2 2" xfId="2016" xr:uid="{00000000-0005-0000-0000-0000E1070000}"/>
    <cellStyle name="Separador de milhares 2 2 3" xfId="2017" xr:uid="{00000000-0005-0000-0000-0000E2070000}"/>
    <cellStyle name="Separador de milhares 2 2 4" xfId="2018" xr:uid="{00000000-0005-0000-0000-0000E3070000}"/>
    <cellStyle name="Separador de milhares 2 3" xfId="2019" xr:uid="{00000000-0005-0000-0000-0000E4070000}"/>
    <cellStyle name="Separador de milhares 2 3 2" xfId="2020" xr:uid="{00000000-0005-0000-0000-0000E5070000}"/>
    <cellStyle name="Separador de milhares 2 4" xfId="2021" xr:uid="{00000000-0005-0000-0000-0000E6070000}"/>
    <cellStyle name="Separador de milhares 2 5" xfId="2022" xr:uid="{00000000-0005-0000-0000-0000E7070000}"/>
    <cellStyle name="Separador de milhares 3" xfId="2023" xr:uid="{00000000-0005-0000-0000-0000E8070000}"/>
    <cellStyle name="Separador de milhares 3 2" xfId="2024" xr:uid="{00000000-0005-0000-0000-0000E9070000}"/>
    <cellStyle name="Separador de milhares 4" xfId="2025" xr:uid="{00000000-0005-0000-0000-0000EA070000}"/>
    <cellStyle name="Sepavador de milhares [0]_Pasta2" xfId="2026" xr:uid="{00000000-0005-0000-0000-0000EB070000}"/>
    <cellStyle name="Standard_RP100_01 (metr.)" xfId="2027" xr:uid="{00000000-0005-0000-0000-0000EC070000}"/>
    <cellStyle name="Texto de Aviso 2" xfId="2028" xr:uid="{00000000-0005-0000-0000-0000ED070000}"/>
    <cellStyle name="Texto Explicativo 2" xfId="2029" xr:uid="{00000000-0005-0000-0000-0000EE070000}"/>
    <cellStyle name="Título 1 2" xfId="2030" xr:uid="{00000000-0005-0000-0000-0000EF070000}"/>
    <cellStyle name="Título 2 2" xfId="2031" xr:uid="{00000000-0005-0000-0000-0000F0070000}"/>
    <cellStyle name="Título 3 2" xfId="2032" xr:uid="{00000000-0005-0000-0000-0000F1070000}"/>
    <cellStyle name="Título 4 2" xfId="2033" xr:uid="{00000000-0005-0000-0000-0000F2070000}"/>
    <cellStyle name="Titulo1" xfId="2034" xr:uid="{00000000-0005-0000-0000-0000F3070000}"/>
    <cellStyle name="Titulo2" xfId="2035" xr:uid="{00000000-0005-0000-0000-0000F4070000}"/>
    <cellStyle name="Vírgula" xfId="2036" builtinId="3"/>
    <cellStyle name="Vírgula 10" xfId="2037" xr:uid="{00000000-0005-0000-0000-0000F5070000}"/>
    <cellStyle name="Vírgula 10 10" xfId="2038" xr:uid="{00000000-0005-0000-0000-0000F6070000}"/>
    <cellStyle name="Vírgula 10 10 2" xfId="2039" xr:uid="{00000000-0005-0000-0000-0000F7070000}"/>
    <cellStyle name="Vírgula 10 11" xfId="2040" xr:uid="{00000000-0005-0000-0000-0000F8070000}"/>
    <cellStyle name="Vírgula 10 11 2" xfId="2041" xr:uid="{00000000-0005-0000-0000-0000F9070000}"/>
    <cellStyle name="Vírgula 10 12" xfId="2042" xr:uid="{00000000-0005-0000-0000-0000FA070000}"/>
    <cellStyle name="Vírgula 10 12 2" xfId="2043" xr:uid="{00000000-0005-0000-0000-0000FB070000}"/>
    <cellStyle name="Vírgula 10 13" xfId="2044" xr:uid="{00000000-0005-0000-0000-0000FC070000}"/>
    <cellStyle name="Vírgula 10 13 2" xfId="2045" xr:uid="{00000000-0005-0000-0000-0000FD070000}"/>
    <cellStyle name="Vírgula 10 14" xfId="2046" xr:uid="{00000000-0005-0000-0000-0000FE070000}"/>
    <cellStyle name="Vírgula 10 2" xfId="2047" xr:uid="{00000000-0005-0000-0000-0000FF070000}"/>
    <cellStyle name="Vírgula 10 2 10" xfId="2048" xr:uid="{00000000-0005-0000-0000-000000080000}"/>
    <cellStyle name="Vírgula 10 2 10 2" xfId="2049" xr:uid="{00000000-0005-0000-0000-000001080000}"/>
    <cellStyle name="Vírgula 10 2 11" xfId="2050" xr:uid="{00000000-0005-0000-0000-000002080000}"/>
    <cellStyle name="Vírgula 10 2 11 2" xfId="2051" xr:uid="{00000000-0005-0000-0000-000003080000}"/>
    <cellStyle name="Vírgula 10 2 12" xfId="2052" xr:uid="{00000000-0005-0000-0000-000004080000}"/>
    <cellStyle name="Vírgula 10 2 2" xfId="2053" xr:uid="{00000000-0005-0000-0000-000005080000}"/>
    <cellStyle name="Vírgula 10 2 2 2" xfId="2054" xr:uid="{00000000-0005-0000-0000-000006080000}"/>
    <cellStyle name="Vírgula 10 2 2 2 2" xfId="2055" xr:uid="{00000000-0005-0000-0000-000007080000}"/>
    <cellStyle name="Vírgula 10 2 2 2 2 2" xfId="2056" xr:uid="{00000000-0005-0000-0000-000008080000}"/>
    <cellStyle name="Vírgula 10 2 2 2 2 2 2" xfId="2057" xr:uid="{00000000-0005-0000-0000-000009080000}"/>
    <cellStyle name="Vírgula 10 2 2 2 2 3" xfId="2058" xr:uid="{00000000-0005-0000-0000-00000A080000}"/>
    <cellStyle name="Vírgula 10 2 2 2 3" xfId="2059" xr:uid="{00000000-0005-0000-0000-00000B080000}"/>
    <cellStyle name="Vírgula 10 2 2 2 3 2" xfId="2060" xr:uid="{00000000-0005-0000-0000-00000C080000}"/>
    <cellStyle name="Vírgula 10 2 2 2 4" xfId="2061" xr:uid="{00000000-0005-0000-0000-00000D080000}"/>
    <cellStyle name="Vírgula 10 2 2 3" xfId="2062" xr:uid="{00000000-0005-0000-0000-00000E080000}"/>
    <cellStyle name="Vírgula 10 2 2 3 2" xfId="2063" xr:uid="{00000000-0005-0000-0000-00000F080000}"/>
    <cellStyle name="Vírgula 10 2 2 3 2 2" xfId="2064" xr:uid="{00000000-0005-0000-0000-000010080000}"/>
    <cellStyle name="Vírgula 10 2 2 3 3" xfId="2065" xr:uid="{00000000-0005-0000-0000-000011080000}"/>
    <cellStyle name="Vírgula 10 2 2 4" xfId="2066" xr:uid="{00000000-0005-0000-0000-000012080000}"/>
    <cellStyle name="Vírgula 10 2 2 4 2" xfId="2067" xr:uid="{00000000-0005-0000-0000-000013080000}"/>
    <cellStyle name="Vírgula 10 2 2 5" xfId="2068" xr:uid="{00000000-0005-0000-0000-000014080000}"/>
    <cellStyle name="Vírgula 10 2 2 5 2" xfId="2069" xr:uid="{00000000-0005-0000-0000-000015080000}"/>
    <cellStyle name="Vírgula 10 2 2 6" xfId="2070" xr:uid="{00000000-0005-0000-0000-000016080000}"/>
    <cellStyle name="Vírgula 10 2 2 6 2" xfId="2071" xr:uid="{00000000-0005-0000-0000-000017080000}"/>
    <cellStyle name="Vírgula 10 2 2 7" xfId="2072" xr:uid="{00000000-0005-0000-0000-000018080000}"/>
    <cellStyle name="Vírgula 10 2 3" xfId="2073" xr:uid="{00000000-0005-0000-0000-000019080000}"/>
    <cellStyle name="Vírgula 10 2 3 2" xfId="2074" xr:uid="{00000000-0005-0000-0000-00001A080000}"/>
    <cellStyle name="Vírgula 10 2 3 2 2" xfId="2075" xr:uid="{00000000-0005-0000-0000-00001B080000}"/>
    <cellStyle name="Vírgula 10 2 3 2 2 2" xfId="2076" xr:uid="{00000000-0005-0000-0000-00001C080000}"/>
    <cellStyle name="Vírgula 10 2 3 2 2 2 2" xfId="2077" xr:uid="{00000000-0005-0000-0000-00001D080000}"/>
    <cellStyle name="Vírgula 10 2 3 2 2 3" xfId="2078" xr:uid="{00000000-0005-0000-0000-00001E080000}"/>
    <cellStyle name="Vírgula 10 2 3 2 3" xfId="2079" xr:uid="{00000000-0005-0000-0000-00001F080000}"/>
    <cellStyle name="Vírgula 10 2 3 2 3 2" xfId="2080" xr:uid="{00000000-0005-0000-0000-000020080000}"/>
    <cellStyle name="Vírgula 10 2 3 2 4" xfId="2081" xr:uid="{00000000-0005-0000-0000-000021080000}"/>
    <cellStyle name="Vírgula 10 2 3 3" xfId="2082" xr:uid="{00000000-0005-0000-0000-000022080000}"/>
    <cellStyle name="Vírgula 10 2 3 3 2" xfId="2083" xr:uid="{00000000-0005-0000-0000-000023080000}"/>
    <cellStyle name="Vírgula 10 2 3 3 2 2" xfId="2084" xr:uid="{00000000-0005-0000-0000-000024080000}"/>
    <cellStyle name="Vírgula 10 2 3 3 3" xfId="2085" xr:uid="{00000000-0005-0000-0000-000025080000}"/>
    <cellStyle name="Vírgula 10 2 3 4" xfId="2086" xr:uid="{00000000-0005-0000-0000-000026080000}"/>
    <cellStyle name="Vírgula 10 2 3 4 2" xfId="2087" xr:uid="{00000000-0005-0000-0000-000027080000}"/>
    <cellStyle name="Vírgula 10 2 3 5" xfId="2088" xr:uid="{00000000-0005-0000-0000-000028080000}"/>
    <cellStyle name="Vírgula 10 2 3 5 2" xfId="2089" xr:uid="{00000000-0005-0000-0000-000029080000}"/>
    <cellStyle name="Vírgula 10 2 3 6" xfId="2090" xr:uid="{00000000-0005-0000-0000-00002A080000}"/>
    <cellStyle name="Vírgula 10 2 3 6 2" xfId="2091" xr:uid="{00000000-0005-0000-0000-00002B080000}"/>
    <cellStyle name="Vírgula 10 2 3 7" xfId="2092" xr:uid="{00000000-0005-0000-0000-00002C080000}"/>
    <cellStyle name="Vírgula 10 2 4" xfId="2093" xr:uid="{00000000-0005-0000-0000-00002D080000}"/>
    <cellStyle name="Vírgula 10 2 4 2" xfId="2094" xr:uid="{00000000-0005-0000-0000-00002E080000}"/>
    <cellStyle name="Vírgula 10 2 4 2 2" xfId="2095" xr:uid="{00000000-0005-0000-0000-00002F080000}"/>
    <cellStyle name="Vírgula 10 2 4 2 2 2" xfId="2096" xr:uid="{00000000-0005-0000-0000-000030080000}"/>
    <cellStyle name="Vírgula 10 2 4 2 3" xfId="2097" xr:uid="{00000000-0005-0000-0000-000031080000}"/>
    <cellStyle name="Vírgula 10 2 4 3" xfId="2098" xr:uid="{00000000-0005-0000-0000-000032080000}"/>
    <cellStyle name="Vírgula 10 2 4 3 2" xfId="2099" xr:uid="{00000000-0005-0000-0000-000033080000}"/>
    <cellStyle name="Vírgula 10 2 4 4" xfId="2100" xr:uid="{00000000-0005-0000-0000-000034080000}"/>
    <cellStyle name="Vírgula 10 2 5" xfId="2101" xr:uid="{00000000-0005-0000-0000-000035080000}"/>
    <cellStyle name="Vírgula 10 2 5 2" xfId="2102" xr:uid="{00000000-0005-0000-0000-000036080000}"/>
    <cellStyle name="Vírgula 10 2 5 2 2" xfId="2103" xr:uid="{00000000-0005-0000-0000-000037080000}"/>
    <cellStyle name="Vírgula 10 2 5 2 2 2" xfId="2104" xr:uid="{00000000-0005-0000-0000-000038080000}"/>
    <cellStyle name="Vírgula 10 2 5 2 3" xfId="2105" xr:uid="{00000000-0005-0000-0000-000039080000}"/>
    <cellStyle name="Vírgula 10 2 5 3" xfId="2106" xr:uid="{00000000-0005-0000-0000-00003A080000}"/>
    <cellStyle name="Vírgula 10 2 5 3 2" xfId="2107" xr:uid="{00000000-0005-0000-0000-00003B080000}"/>
    <cellStyle name="Vírgula 10 2 5 4" xfId="2108" xr:uid="{00000000-0005-0000-0000-00003C080000}"/>
    <cellStyle name="Vírgula 10 2 6" xfId="2109" xr:uid="{00000000-0005-0000-0000-00003D080000}"/>
    <cellStyle name="Vírgula 10 2 6 2" xfId="2110" xr:uid="{00000000-0005-0000-0000-00003E080000}"/>
    <cellStyle name="Vírgula 10 2 6 2 2" xfId="2111" xr:uid="{00000000-0005-0000-0000-00003F080000}"/>
    <cellStyle name="Vírgula 10 2 6 2 2 2" xfId="2112" xr:uid="{00000000-0005-0000-0000-000040080000}"/>
    <cellStyle name="Vírgula 10 2 6 2 3" xfId="2113" xr:uid="{00000000-0005-0000-0000-000041080000}"/>
    <cellStyle name="Vírgula 10 2 6 3" xfId="2114" xr:uid="{00000000-0005-0000-0000-000042080000}"/>
    <cellStyle name="Vírgula 10 2 6 3 2" xfId="2115" xr:uid="{00000000-0005-0000-0000-000043080000}"/>
    <cellStyle name="Vírgula 10 2 6 4" xfId="2116" xr:uid="{00000000-0005-0000-0000-000044080000}"/>
    <cellStyle name="Vírgula 10 2 7" xfId="2117" xr:uid="{00000000-0005-0000-0000-000045080000}"/>
    <cellStyle name="Vírgula 10 2 7 2" xfId="2118" xr:uid="{00000000-0005-0000-0000-000046080000}"/>
    <cellStyle name="Vírgula 10 2 7 2 2" xfId="2119" xr:uid="{00000000-0005-0000-0000-000047080000}"/>
    <cellStyle name="Vírgula 10 2 7 3" xfId="2120" xr:uid="{00000000-0005-0000-0000-000048080000}"/>
    <cellStyle name="Vírgula 10 2 8" xfId="2121" xr:uid="{00000000-0005-0000-0000-000049080000}"/>
    <cellStyle name="Vírgula 10 2 8 2" xfId="2122" xr:uid="{00000000-0005-0000-0000-00004A080000}"/>
    <cellStyle name="Vírgula 10 2 9" xfId="2123" xr:uid="{00000000-0005-0000-0000-00004B080000}"/>
    <cellStyle name="Vírgula 10 2 9 2" xfId="2124" xr:uid="{00000000-0005-0000-0000-00004C080000}"/>
    <cellStyle name="Vírgula 10 3" xfId="2125" xr:uid="{00000000-0005-0000-0000-00004D080000}"/>
    <cellStyle name="Vírgula 10 3 2" xfId="2126" xr:uid="{00000000-0005-0000-0000-00004E080000}"/>
    <cellStyle name="Vírgula 10 3 2 2" xfId="2127" xr:uid="{00000000-0005-0000-0000-00004F080000}"/>
    <cellStyle name="Vírgula 10 3 2 2 2" xfId="2128" xr:uid="{00000000-0005-0000-0000-000050080000}"/>
    <cellStyle name="Vírgula 10 3 2 2 2 2" xfId="2129" xr:uid="{00000000-0005-0000-0000-000051080000}"/>
    <cellStyle name="Vírgula 10 3 2 2 3" xfId="2130" xr:uid="{00000000-0005-0000-0000-000052080000}"/>
    <cellStyle name="Vírgula 10 3 2 3" xfId="2131" xr:uid="{00000000-0005-0000-0000-000053080000}"/>
    <cellStyle name="Vírgula 10 3 2 3 2" xfId="2132" xr:uid="{00000000-0005-0000-0000-000054080000}"/>
    <cellStyle name="Vírgula 10 3 2 4" xfId="2133" xr:uid="{00000000-0005-0000-0000-000055080000}"/>
    <cellStyle name="Vírgula 10 3 3" xfId="2134" xr:uid="{00000000-0005-0000-0000-000056080000}"/>
    <cellStyle name="Vírgula 10 3 3 2" xfId="2135" xr:uid="{00000000-0005-0000-0000-000057080000}"/>
    <cellStyle name="Vírgula 10 3 3 2 2" xfId="2136" xr:uid="{00000000-0005-0000-0000-000058080000}"/>
    <cellStyle name="Vírgula 10 3 3 3" xfId="2137" xr:uid="{00000000-0005-0000-0000-000059080000}"/>
    <cellStyle name="Vírgula 10 3 4" xfId="2138" xr:uid="{00000000-0005-0000-0000-00005A080000}"/>
    <cellStyle name="Vírgula 10 3 4 2" xfId="2139" xr:uid="{00000000-0005-0000-0000-00005B080000}"/>
    <cellStyle name="Vírgula 10 3 5" xfId="2140" xr:uid="{00000000-0005-0000-0000-00005C080000}"/>
    <cellStyle name="Vírgula 10 3 5 2" xfId="2141" xr:uid="{00000000-0005-0000-0000-00005D080000}"/>
    <cellStyle name="Vírgula 10 3 6" xfId="2142" xr:uid="{00000000-0005-0000-0000-00005E080000}"/>
    <cellStyle name="Vírgula 10 3 6 2" xfId="2143" xr:uid="{00000000-0005-0000-0000-00005F080000}"/>
    <cellStyle name="Vírgula 10 3 7" xfId="2144" xr:uid="{00000000-0005-0000-0000-000060080000}"/>
    <cellStyle name="Vírgula 10 4" xfId="2145" xr:uid="{00000000-0005-0000-0000-000061080000}"/>
    <cellStyle name="Vírgula 10 4 2" xfId="2146" xr:uid="{00000000-0005-0000-0000-000062080000}"/>
    <cellStyle name="Vírgula 10 4 2 2" xfId="2147" xr:uid="{00000000-0005-0000-0000-000063080000}"/>
    <cellStyle name="Vírgula 10 4 2 2 2" xfId="2148" xr:uid="{00000000-0005-0000-0000-000064080000}"/>
    <cellStyle name="Vírgula 10 4 2 2 2 2" xfId="2149" xr:uid="{00000000-0005-0000-0000-000065080000}"/>
    <cellStyle name="Vírgula 10 4 2 2 3" xfId="2150" xr:uid="{00000000-0005-0000-0000-000066080000}"/>
    <cellStyle name="Vírgula 10 4 2 3" xfId="2151" xr:uid="{00000000-0005-0000-0000-000067080000}"/>
    <cellStyle name="Vírgula 10 4 2 3 2" xfId="2152" xr:uid="{00000000-0005-0000-0000-000068080000}"/>
    <cellStyle name="Vírgula 10 4 2 4" xfId="2153" xr:uid="{00000000-0005-0000-0000-000069080000}"/>
    <cellStyle name="Vírgula 10 4 3" xfId="2154" xr:uid="{00000000-0005-0000-0000-00006A080000}"/>
    <cellStyle name="Vírgula 10 4 3 2" xfId="2155" xr:uid="{00000000-0005-0000-0000-00006B080000}"/>
    <cellStyle name="Vírgula 10 4 3 2 2" xfId="2156" xr:uid="{00000000-0005-0000-0000-00006C080000}"/>
    <cellStyle name="Vírgula 10 4 3 3" xfId="2157" xr:uid="{00000000-0005-0000-0000-00006D080000}"/>
    <cellStyle name="Vírgula 10 4 4" xfId="2158" xr:uid="{00000000-0005-0000-0000-00006E080000}"/>
    <cellStyle name="Vírgula 10 4 4 2" xfId="2159" xr:uid="{00000000-0005-0000-0000-00006F080000}"/>
    <cellStyle name="Vírgula 10 4 5" xfId="2160" xr:uid="{00000000-0005-0000-0000-000070080000}"/>
    <cellStyle name="Vírgula 10 4 5 2" xfId="2161" xr:uid="{00000000-0005-0000-0000-000071080000}"/>
    <cellStyle name="Vírgula 10 4 6" xfId="2162" xr:uid="{00000000-0005-0000-0000-000072080000}"/>
    <cellStyle name="Vírgula 10 4 6 2" xfId="2163" xr:uid="{00000000-0005-0000-0000-000073080000}"/>
    <cellStyle name="Vírgula 10 4 7" xfId="2164" xr:uid="{00000000-0005-0000-0000-000074080000}"/>
    <cellStyle name="Vírgula 10 5" xfId="2165" xr:uid="{00000000-0005-0000-0000-000075080000}"/>
    <cellStyle name="Vírgula 10 5 2" xfId="2166" xr:uid="{00000000-0005-0000-0000-000076080000}"/>
    <cellStyle name="Vírgula 10 5 2 2" xfId="2167" xr:uid="{00000000-0005-0000-0000-000077080000}"/>
    <cellStyle name="Vírgula 10 5 2 2 2" xfId="2168" xr:uid="{00000000-0005-0000-0000-000078080000}"/>
    <cellStyle name="Vírgula 10 5 2 3" xfId="2169" xr:uid="{00000000-0005-0000-0000-000079080000}"/>
    <cellStyle name="Vírgula 10 5 3" xfId="2170" xr:uid="{00000000-0005-0000-0000-00007A080000}"/>
    <cellStyle name="Vírgula 10 5 3 2" xfId="2171" xr:uid="{00000000-0005-0000-0000-00007B080000}"/>
    <cellStyle name="Vírgula 10 5 4" xfId="2172" xr:uid="{00000000-0005-0000-0000-00007C080000}"/>
    <cellStyle name="Vírgula 10 6" xfId="2173" xr:uid="{00000000-0005-0000-0000-00007D080000}"/>
    <cellStyle name="Vírgula 10 6 2" xfId="2174" xr:uid="{00000000-0005-0000-0000-00007E080000}"/>
    <cellStyle name="Vírgula 10 6 2 2" xfId="2175" xr:uid="{00000000-0005-0000-0000-00007F080000}"/>
    <cellStyle name="Vírgula 10 6 2 2 2" xfId="2176" xr:uid="{00000000-0005-0000-0000-000080080000}"/>
    <cellStyle name="Vírgula 10 6 2 3" xfId="2177" xr:uid="{00000000-0005-0000-0000-000081080000}"/>
    <cellStyle name="Vírgula 10 6 3" xfId="2178" xr:uid="{00000000-0005-0000-0000-000082080000}"/>
    <cellStyle name="Vírgula 10 6 3 2" xfId="2179" xr:uid="{00000000-0005-0000-0000-000083080000}"/>
    <cellStyle name="Vírgula 10 6 4" xfId="2180" xr:uid="{00000000-0005-0000-0000-000084080000}"/>
    <cellStyle name="Vírgula 10 7" xfId="2181" xr:uid="{00000000-0005-0000-0000-000085080000}"/>
    <cellStyle name="Vírgula 10 7 2" xfId="2182" xr:uid="{00000000-0005-0000-0000-000086080000}"/>
    <cellStyle name="Vírgula 10 7 2 2" xfId="2183" xr:uid="{00000000-0005-0000-0000-000087080000}"/>
    <cellStyle name="Vírgula 10 7 2 2 2" xfId="2184" xr:uid="{00000000-0005-0000-0000-000088080000}"/>
    <cellStyle name="Vírgula 10 7 2 3" xfId="2185" xr:uid="{00000000-0005-0000-0000-000089080000}"/>
    <cellStyle name="Vírgula 10 7 3" xfId="2186" xr:uid="{00000000-0005-0000-0000-00008A080000}"/>
    <cellStyle name="Vírgula 10 7 3 2" xfId="2187" xr:uid="{00000000-0005-0000-0000-00008B080000}"/>
    <cellStyle name="Vírgula 10 7 4" xfId="2188" xr:uid="{00000000-0005-0000-0000-00008C080000}"/>
    <cellStyle name="Vírgula 10 8" xfId="2189" xr:uid="{00000000-0005-0000-0000-00008D080000}"/>
    <cellStyle name="Vírgula 10 8 2" xfId="2190" xr:uid="{00000000-0005-0000-0000-00008E080000}"/>
    <cellStyle name="Vírgula 10 8 2 2" xfId="2191" xr:uid="{00000000-0005-0000-0000-00008F080000}"/>
    <cellStyle name="Vírgula 10 8 3" xfId="2192" xr:uid="{00000000-0005-0000-0000-000090080000}"/>
    <cellStyle name="Vírgula 10 9" xfId="2193" xr:uid="{00000000-0005-0000-0000-000091080000}"/>
    <cellStyle name="Vírgula 10 9 2" xfId="2194" xr:uid="{00000000-0005-0000-0000-000092080000}"/>
    <cellStyle name="Vírgula 11" xfId="2195" xr:uid="{00000000-0005-0000-0000-000093080000}"/>
    <cellStyle name="Vírgula 11 2" xfId="2196" xr:uid="{00000000-0005-0000-0000-000094080000}"/>
    <cellStyle name="Vírgula 11 2 2" xfId="2197" xr:uid="{00000000-0005-0000-0000-000095080000}"/>
    <cellStyle name="Vírgula 11 3" xfId="2198" xr:uid="{00000000-0005-0000-0000-000096080000}"/>
    <cellStyle name="Vírgula 11 4" xfId="2199" xr:uid="{00000000-0005-0000-0000-000097080000}"/>
    <cellStyle name="Vírgula 12" xfId="2200" xr:uid="{00000000-0005-0000-0000-000098080000}"/>
    <cellStyle name="Vírgula 12 10" xfId="2201" xr:uid="{00000000-0005-0000-0000-000099080000}"/>
    <cellStyle name="Vírgula 12 10 2" xfId="2202" xr:uid="{00000000-0005-0000-0000-00009A080000}"/>
    <cellStyle name="Vírgula 12 11" xfId="2203" xr:uid="{00000000-0005-0000-0000-00009B080000}"/>
    <cellStyle name="Vírgula 12 11 2" xfId="2204" xr:uid="{00000000-0005-0000-0000-00009C080000}"/>
    <cellStyle name="Vírgula 12 12" xfId="2205" xr:uid="{00000000-0005-0000-0000-00009D080000}"/>
    <cellStyle name="Vírgula 12 2" xfId="2206" xr:uid="{00000000-0005-0000-0000-00009E080000}"/>
    <cellStyle name="Vírgula 12 2 2" xfId="2207" xr:uid="{00000000-0005-0000-0000-00009F080000}"/>
    <cellStyle name="Vírgula 12 2 2 2" xfId="2208" xr:uid="{00000000-0005-0000-0000-0000A0080000}"/>
    <cellStyle name="Vírgula 12 2 2 2 2" xfId="2209" xr:uid="{00000000-0005-0000-0000-0000A1080000}"/>
    <cellStyle name="Vírgula 12 2 2 2 2 2" xfId="2210" xr:uid="{00000000-0005-0000-0000-0000A2080000}"/>
    <cellStyle name="Vírgula 12 2 2 2 3" xfId="2211" xr:uid="{00000000-0005-0000-0000-0000A3080000}"/>
    <cellStyle name="Vírgula 12 2 2 3" xfId="2212" xr:uid="{00000000-0005-0000-0000-0000A4080000}"/>
    <cellStyle name="Vírgula 12 2 2 3 2" xfId="2213" xr:uid="{00000000-0005-0000-0000-0000A5080000}"/>
    <cellStyle name="Vírgula 12 2 2 4" xfId="2214" xr:uid="{00000000-0005-0000-0000-0000A6080000}"/>
    <cellStyle name="Vírgula 12 2 3" xfId="2215" xr:uid="{00000000-0005-0000-0000-0000A7080000}"/>
    <cellStyle name="Vírgula 12 2 3 2" xfId="2216" xr:uid="{00000000-0005-0000-0000-0000A8080000}"/>
    <cellStyle name="Vírgula 12 2 3 2 2" xfId="2217" xr:uid="{00000000-0005-0000-0000-0000A9080000}"/>
    <cellStyle name="Vírgula 12 2 3 3" xfId="2218" xr:uid="{00000000-0005-0000-0000-0000AA080000}"/>
    <cellStyle name="Vírgula 12 2 4" xfId="2219" xr:uid="{00000000-0005-0000-0000-0000AB080000}"/>
    <cellStyle name="Vírgula 12 2 4 2" xfId="2220" xr:uid="{00000000-0005-0000-0000-0000AC080000}"/>
    <cellStyle name="Vírgula 12 2 5" xfId="2221" xr:uid="{00000000-0005-0000-0000-0000AD080000}"/>
    <cellStyle name="Vírgula 12 2 5 2" xfId="2222" xr:uid="{00000000-0005-0000-0000-0000AE080000}"/>
    <cellStyle name="Vírgula 12 2 6" xfId="2223" xr:uid="{00000000-0005-0000-0000-0000AF080000}"/>
    <cellStyle name="Vírgula 12 2 6 2" xfId="2224" xr:uid="{00000000-0005-0000-0000-0000B0080000}"/>
    <cellStyle name="Vírgula 12 2 7" xfId="2225" xr:uid="{00000000-0005-0000-0000-0000B1080000}"/>
    <cellStyle name="Vírgula 12 3" xfId="2226" xr:uid="{00000000-0005-0000-0000-0000B2080000}"/>
    <cellStyle name="Vírgula 12 3 2" xfId="2227" xr:uid="{00000000-0005-0000-0000-0000B3080000}"/>
    <cellStyle name="Vírgula 12 3 2 2" xfId="2228" xr:uid="{00000000-0005-0000-0000-0000B4080000}"/>
    <cellStyle name="Vírgula 12 3 2 2 2" xfId="2229" xr:uid="{00000000-0005-0000-0000-0000B5080000}"/>
    <cellStyle name="Vírgula 12 3 2 2 2 2" xfId="2230" xr:uid="{00000000-0005-0000-0000-0000B6080000}"/>
    <cellStyle name="Vírgula 12 3 2 2 3" xfId="2231" xr:uid="{00000000-0005-0000-0000-0000B7080000}"/>
    <cellStyle name="Vírgula 12 3 2 3" xfId="2232" xr:uid="{00000000-0005-0000-0000-0000B8080000}"/>
    <cellStyle name="Vírgula 12 3 2 3 2" xfId="2233" xr:uid="{00000000-0005-0000-0000-0000B9080000}"/>
    <cellStyle name="Vírgula 12 3 2 4" xfId="2234" xr:uid="{00000000-0005-0000-0000-0000BA080000}"/>
    <cellStyle name="Vírgula 12 3 3" xfId="2235" xr:uid="{00000000-0005-0000-0000-0000BB080000}"/>
    <cellStyle name="Vírgula 12 3 3 2" xfId="2236" xr:uid="{00000000-0005-0000-0000-0000BC080000}"/>
    <cellStyle name="Vírgula 12 3 3 2 2" xfId="2237" xr:uid="{00000000-0005-0000-0000-0000BD080000}"/>
    <cellStyle name="Vírgula 12 3 3 3" xfId="2238" xr:uid="{00000000-0005-0000-0000-0000BE080000}"/>
    <cellStyle name="Vírgula 12 3 4" xfId="2239" xr:uid="{00000000-0005-0000-0000-0000BF080000}"/>
    <cellStyle name="Vírgula 12 3 4 2" xfId="2240" xr:uid="{00000000-0005-0000-0000-0000C0080000}"/>
    <cellStyle name="Vírgula 12 3 5" xfId="2241" xr:uid="{00000000-0005-0000-0000-0000C1080000}"/>
    <cellStyle name="Vírgula 12 3 5 2" xfId="2242" xr:uid="{00000000-0005-0000-0000-0000C2080000}"/>
    <cellStyle name="Vírgula 12 3 6" xfId="2243" xr:uid="{00000000-0005-0000-0000-0000C3080000}"/>
    <cellStyle name="Vírgula 12 3 6 2" xfId="2244" xr:uid="{00000000-0005-0000-0000-0000C4080000}"/>
    <cellStyle name="Vírgula 12 3 7" xfId="2245" xr:uid="{00000000-0005-0000-0000-0000C5080000}"/>
    <cellStyle name="Vírgula 12 4" xfId="2246" xr:uid="{00000000-0005-0000-0000-0000C6080000}"/>
    <cellStyle name="Vírgula 12 4 2" xfId="2247" xr:uid="{00000000-0005-0000-0000-0000C7080000}"/>
    <cellStyle name="Vírgula 12 4 2 2" xfId="2248" xr:uid="{00000000-0005-0000-0000-0000C8080000}"/>
    <cellStyle name="Vírgula 12 4 2 2 2" xfId="2249" xr:uid="{00000000-0005-0000-0000-0000C9080000}"/>
    <cellStyle name="Vírgula 12 4 2 3" xfId="2250" xr:uid="{00000000-0005-0000-0000-0000CA080000}"/>
    <cellStyle name="Vírgula 12 4 3" xfId="2251" xr:uid="{00000000-0005-0000-0000-0000CB080000}"/>
    <cellStyle name="Vírgula 12 4 3 2" xfId="2252" xr:uid="{00000000-0005-0000-0000-0000CC080000}"/>
    <cellStyle name="Vírgula 12 4 4" xfId="2253" xr:uid="{00000000-0005-0000-0000-0000CD080000}"/>
    <cellStyle name="Vírgula 12 5" xfId="2254" xr:uid="{00000000-0005-0000-0000-0000CE080000}"/>
    <cellStyle name="Vírgula 12 5 2" xfId="2255" xr:uid="{00000000-0005-0000-0000-0000CF080000}"/>
    <cellStyle name="Vírgula 12 5 2 2" xfId="2256" xr:uid="{00000000-0005-0000-0000-0000D0080000}"/>
    <cellStyle name="Vírgula 12 5 2 2 2" xfId="2257" xr:uid="{00000000-0005-0000-0000-0000D1080000}"/>
    <cellStyle name="Vírgula 12 5 2 3" xfId="2258" xr:uid="{00000000-0005-0000-0000-0000D2080000}"/>
    <cellStyle name="Vírgula 12 5 3" xfId="2259" xr:uid="{00000000-0005-0000-0000-0000D3080000}"/>
    <cellStyle name="Vírgula 12 5 3 2" xfId="2260" xr:uid="{00000000-0005-0000-0000-0000D4080000}"/>
    <cellStyle name="Vírgula 12 5 4" xfId="2261" xr:uid="{00000000-0005-0000-0000-0000D5080000}"/>
    <cellStyle name="Vírgula 12 6" xfId="2262" xr:uid="{00000000-0005-0000-0000-0000D6080000}"/>
    <cellStyle name="Vírgula 12 6 2" xfId="2263" xr:uid="{00000000-0005-0000-0000-0000D7080000}"/>
    <cellStyle name="Vírgula 12 6 2 2" xfId="2264" xr:uid="{00000000-0005-0000-0000-0000D8080000}"/>
    <cellStyle name="Vírgula 12 6 2 2 2" xfId="2265" xr:uid="{00000000-0005-0000-0000-0000D9080000}"/>
    <cellStyle name="Vírgula 12 6 2 3" xfId="2266" xr:uid="{00000000-0005-0000-0000-0000DA080000}"/>
    <cellStyle name="Vírgula 12 6 3" xfId="2267" xr:uid="{00000000-0005-0000-0000-0000DB080000}"/>
    <cellStyle name="Vírgula 12 6 3 2" xfId="2268" xr:uid="{00000000-0005-0000-0000-0000DC080000}"/>
    <cellStyle name="Vírgula 12 6 4" xfId="2269" xr:uid="{00000000-0005-0000-0000-0000DD080000}"/>
    <cellStyle name="Vírgula 12 7" xfId="2270" xr:uid="{00000000-0005-0000-0000-0000DE080000}"/>
    <cellStyle name="Vírgula 12 7 2" xfId="2271" xr:uid="{00000000-0005-0000-0000-0000DF080000}"/>
    <cellStyle name="Vírgula 12 7 2 2" xfId="2272" xr:uid="{00000000-0005-0000-0000-0000E0080000}"/>
    <cellStyle name="Vírgula 12 7 3" xfId="2273" xr:uid="{00000000-0005-0000-0000-0000E1080000}"/>
    <cellStyle name="Vírgula 12 8" xfId="2274" xr:uid="{00000000-0005-0000-0000-0000E2080000}"/>
    <cellStyle name="Vírgula 12 8 2" xfId="2275" xr:uid="{00000000-0005-0000-0000-0000E3080000}"/>
    <cellStyle name="Vírgula 12 9" xfId="2276" xr:uid="{00000000-0005-0000-0000-0000E4080000}"/>
    <cellStyle name="Vírgula 12 9 2" xfId="2277" xr:uid="{00000000-0005-0000-0000-0000E5080000}"/>
    <cellStyle name="Vírgula 13" xfId="2278" xr:uid="{00000000-0005-0000-0000-0000E6080000}"/>
    <cellStyle name="Vírgula 13 2" xfId="2279" xr:uid="{00000000-0005-0000-0000-0000E7080000}"/>
    <cellStyle name="Vírgula 14" xfId="2280" xr:uid="{00000000-0005-0000-0000-0000E8080000}"/>
    <cellStyle name="Vírgula 14 2" xfId="2281" xr:uid="{00000000-0005-0000-0000-0000E9080000}"/>
    <cellStyle name="Vírgula 14 2 2" xfId="2282" xr:uid="{00000000-0005-0000-0000-0000EA080000}"/>
    <cellStyle name="Vírgula 15" xfId="2283" xr:uid="{00000000-0005-0000-0000-0000EB080000}"/>
    <cellStyle name="Vírgula 15 2" xfId="2284" xr:uid="{00000000-0005-0000-0000-0000EC080000}"/>
    <cellStyle name="Vírgula 16" xfId="2285" xr:uid="{00000000-0005-0000-0000-0000ED080000}"/>
    <cellStyle name="Vírgula 2" xfId="2286" xr:uid="{00000000-0005-0000-0000-0000EE080000}"/>
    <cellStyle name="Vírgula 2 2" xfId="2287" xr:uid="{00000000-0005-0000-0000-0000EF080000}"/>
    <cellStyle name="Vírgula 2 2 2" xfId="2288" xr:uid="{00000000-0005-0000-0000-0000F0080000}"/>
    <cellStyle name="Vírgula 2 2 2 2" xfId="2289" xr:uid="{00000000-0005-0000-0000-0000F1080000}"/>
    <cellStyle name="Vírgula 2 2 3" xfId="2290" xr:uid="{00000000-0005-0000-0000-0000F2080000}"/>
    <cellStyle name="Vírgula 2 2 4" xfId="2291" xr:uid="{00000000-0005-0000-0000-0000F3080000}"/>
    <cellStyle name="Vírgula 2 2 4 2" xfId="2292" xr:uid="{00000000-0005-0000-0000-0000F4080000}"/>
    <cellStyle name="Vírgula 2 3" xfId="2293" xr:uid="{00000000-0005-0000-0000-0000F5080000}"/>
    <cellStyle name="Vírgula 2 3 2" xfId="2294" xr:uid="{00000000-0005-0000-0000-0000F6080000}"/>
    <cellStyle name="Vírgula 2 4" xfId="2295" xr:uid="{00000000-0005-0000-0000-0000F7080000}"/>
    <cellStyle name="Vírgula 2 4 2" xfId="2296" xr:uid="{00000000-0005-0000-0000-0000F8080000}"/>
    <cellStyle name="Vírgula 2 5" xfId="2297" xr:uid="{00000000-0005-0000-0000-0000F9080000}"/>
    <cellStyle name="Vírgula 2 6" xfId="2298" xr:uid="{00000000-0005-0000-0000-0000FA080000}"/>
    <cellStyle name="Vírgula 2 6 2" xfId="2299" xr:uid="{00000000-0005-0000-0000-0000FB080000}"/>
    <cellStyle name="Vírgula 2 7" xfId="2300" xr:uid="{00000000-0005-0000-0000-0000FC080000}"/>
    <cellStyle name="Vírgula 3" xfId="2301" xr:uid="{00000000-0005-0000-0000-0000FD080000}"/>
    <cellStyle name="Vírgula 3 2" xfId="2302" xr:uid="{00000000-0005-0000-0000-0000FE080000}"/>
    <cellStyle name="Vírgula 3 2 2" xfId="2303" xr:uid="{00000000-0005-0000-0000-0000FF080000}"/>
    <cellStyle name="Vírgula 3 2 2 2" xfId="2304" xr:uid="{00000000-0005-0000-0000-000000090000}"/>
    <cellStyle name="Vírgula 3 2 3" xfId="2305" xr:uid="{00000000-0005-0000-0000-000001090000}"/>
    <cellStyle name="Vírgula 3 2 4" xfId="2306" xr:uid="{00000000-0005-0000-0000-000002090000}"/>
    <cellStyle name="Vírgula 3 3" xfId="2307" xr:uid="{00000000-0005-0000-0000-000003090000}"/>
    <cellStyle name="Vírgula 3 3 2" xfId="2308" xr:uid="{00000000-0005-0000-0000-000004090000}"/>
    <cellStyle name="Vírgula 3 4" xfId="2309" xr:uid="{00000000-0005-0000-0000-000005090000}"/>
    <cellStyle name="Vírgula 3 5" xfId="2310" xr:uid="{00000000-0005-0000-0000-000006090000}"/>
    <cellStyle name="Vírgula 3 6" xfId="2311" xr:uid="{00000000-0005-0000-0000-000007090000}"/>
    <cellStyle name="Vírgula 4" xfId="2312" xr:uid="{00000000-0005-0000-0000-000008090000}"/>
    <cellStyle name="Vírgula 4 2" xfId="2313" xr:uid="{00000000-0005-0000-0000-000009090000}"/>
    <cellStyle name="Vírgula 5" xfId="2314" xr:uid="{00000000-0005-0000-0000-00000A090000}"/>
    <cellStyle name="Vírgula 5 2" xfId="2315" xr:uid="{00000000-0005-0000-0000-00000B090000}"/>
    <cellStyle name="Vírgula 5 2 2" xfId="2316" xr:uid="{00000000-0005-0000-0000-00000C090000}"/>
    <cellStyle name="Vírgula 5 2 2 2" xfId="2317" xr:uid="{00000000-0005-0000-0000-00000D090000}"/>
    <cellStyle name="Vírgula 5 2 3" xfId="2318" xr:uid="{00000000-0005-0000-0000-00000E090000}"/>
    <cellStyle name="Vírgula 5 3" xfId="2319" xr:uid="{00000000-0005-0000-0000-00000F090000}"/>
    <cellStyle name="Vírgula 6" xfId="2320" xr:uid="{00000000-0005-0000-0000-000010090000}"/>
    <cellStyle name="Vírgula 6 2" xfId="2321" xr:uid="{00000000-0005-0000-0000-000011090000}"/>
    <cellStyle name="Vírgula 6 2 2" xfId="2322" xr:uid="{00000000-0005-0000-0000-000012090000}"/>
    <cellStyle name="Vírgula 6 2 2 2" xfId="2323" xr:uid="{00000000-0005-0000-0000-000013090000}"/>
    <cellStyle name="Vírgula 6 2 3" xfId="2324" xr:uid="{00000000-0005-0000-0000-000014090000}"/>
    <cellStyle name="Vírgula 6 2 4" xfId="2325" xr:uid="{00000000-0005-0000-0000-000015090000}"/>
    <cellStyle name="Vírgula 6 3" xfId="2326" xr:uid="{00000000-0005-0000-0000-000016090000}"/>
    <cellStyle name="Vírgula 6 3 2" xfId="2327" xr:uid="{00000000-0005-0000-0000-000017090000}"/>
    <cellStyle name="Vírgula 6 3 2 2" xfId="2328" xr:uid="{00000000-0005-0000-0000-000018090000}"/>
    <cellStyle name="Vírgula 6 3 3" xfId="2329" xr:uid="{00000000-0005-0000-0000-000019090000}"/>
    <cellStyle name="Vírgula 6 3 4" xfId="2330" xr:uid="{00000000-0005-0000-0000-00001A090000}"/>
    <cellStyle name="Vírgula 6 4" xfId="2331" xr:uid="{00000000-0005-0000-0000-00001B090000}"/>
    <cellStyle name="Vírgula 6 4 2" xfId="2332" xr:uid="{00000000-0005-0000-0000-00001C090000}"/>
    <cellStyle name="Vírgula 6 5" xfId="2333" xr:uid="{00000000-0005-0000-0000-00001D090000}"/>
    <cellStyle name="Vírgula 6 6" xfId="2334" xr:uid="{00000000-0005-0000-0000-00001E090000}"/>
    <cellStyle name="Vírgula 7" xfId="2335" xr:uid="{00000000-0005-0000-0000-00001F090000}"/>
    <cellStyle name="Vírgula 7 10" xfId="2336" xr:uid="{00000000-0005-0000-0000-000020090000}"/>
    <cellStyle name="Vírgula 7 10 2" xfId="2337" xr:uid="{00000000-0005-0000-0000-000021090000}"/>
    <cellStyle name="Vírgula 7 10 2 2" xfId="2338" xr:uid="{00000000-0005-0000-0000-000022090000}"/>
    <cellStyle name="Vírgula 7 10 3" xfId="2339" xr:uid="{00000000-0005-0000-0000-000023090000}"/>
    <cellStyle name="Vírgula 7 11" xfId="2340" xr:uid="{00000000-0005-0000-0000-000024090000}"/>
    <cellStyle name="Vírgula 7 11 2" xfId="2341" xr:uid="{00000000-0005-0000-0000-000025090000}"/>
    <cellStyle name="Vírgula 7 12" xfId="2342" xr:uid="{00000000-0005-0000-0000-000026090000}"/>
    <cellStyle name="Vírgula 7 12 2" xfId="2343" xr:uid="{00000000-0005-0000-0000-000027090000}"/>
    <cellStyle name="Vírgula 7 13" xfId="2344" xr:uid="{00000000-0005-0000-0000-000028090000}"/>
    <cellStyle name="Vírgula 7 13 2" xfId="2345" xr:uid="{00000000-0005-0000-0000-000029090000}"/>
    <cellStyle name="Vírgula 7 14" xfId="2346" xr:uid="{00000000-0005-0000-0000-00002A090000}"/>
    <cellStyle name="Vírgula 7 14 2" xfId="2347" xr:uid="{00000000-0005-0000-0000-00002B090000}"/>
    <cellStyle name="Vírgula 7 15" xfId="2348" xr:uid="{00000000-0005-0000-0000-00002C090000}"/>
    <cellStyle name="Vírgula 7 15 2" xfId="2349" xr:uid="{00000000-0005-0000-0000-00002D090000}"/>
    <cellStyle name="Vírgula 7 16" xfId="2350" xr:uid="{00000000-0005-0000-0000-00002E090000}"/>
    <cellStyle name="Vírgula 7 2" xfId="2351" xr:uid="{00000000-0005-0000-0000-00002F090000}"/>
    <cellStyle name="Vírgula 7 2 10" xfId="2352" xr:uid="{00000000-0005-0000-0000-000030090000}"/>
    <cellStyle name="Vírgula 7 2 10 2" xfId="2353" xr:uid="{00000000-0005-0000-0000-000031090000}"/>
    <cellStyle name="Vírgula 7 2 11" xfId="2354" xr:uid="{00000000-0005-0000-0000-000032090000}"/>
    <cellStyle name="Vírgula 7 2 11 2" xfId="2355" xr:uid="{00000000-0005-0000-0000-000033090000}"/>
    <cellStyle name="Vírgula 7 2 12" xfId="2356" xr:uid="{00000000-0005-0000-0000-000034090000}"/>
    <cellStyle name="Vírgula 7 2 2" xfId="2357" xr:uid="{00000000-0005-0000-0000-000035090000}"/>
    <cellStyle name="Vírgula 7 2 2 2" xfId="2358" xr:uid="{00000000-0005-0000-0000-000036090000}"/>
    <cellStyle name="Vírgula 7 2 2 2 2" xfId="2359" xr:uid="{00000000-0005-0000-0000-000037090000}"/>
    <cellStyle name="Vírgula 7 2 2 2 2 2" xfId="2360" xr:uid="{00000000-0005-0000-0000-000038090000}"/>
    <cellStyle name="Vírgula 7 2 2 2 2 2 2" xfId="2361" xr:uid="{00000000-0005-0000-0000-000039090000}"/>
    <cellStyle name="Vírgula 7 2 2 2 2 3" xfId="2362" xr:uid="{00000000-0005-0000-0000-00003A090000}"/>
    <cellStyle name="Vírgula 7 2 2 2 3" xfId="2363" xr:uid="{00000000-0005-0000-0000-00003B090000}"/>
    <cellStyle name="Vírgula 7 2 2 2 3 2" xfId="2364" xr:uid="{00000000-0005-0000-0000-00003C090000}"/>
    <cellStyle name="Vírgula 7 2 2 2 4" xfId="2365" xr:uid="{00000000-0005-0000-0000-00003D090000}"/>
    <cellStyle name="Vírgula 7 2 2 3" xfId="2366" xr:uid="{00000000-0005-0000-0000-00003E090000}"/>
    <cellStyle name="Vírgula 7 2 2 3 2" xfId="2367" xr:uid="{00000000-0005-0000-0000-00003F090000}"/>
    <cellStyle name="Vírgula 7 2 2 3 2 2" xfId="2368" xr:uid="{00000000-0005-0000-0000-000040090000}"/>
    <cellStyle name="Vírgula 7 2 2 3 3" xfId="2369" xr:uid="{00000000-0005-0000-0000-000041090000}"/>
    <cellStyle name="Vírgula 7 2 2 4" xfId="2370" xr:uid="{00000000-0005-0000-0000-000042090000}"/>
    <cellStyle name="Vírgula 7 2 2 4 2" xfId="2371" xr:uid="{00000000-0005-0000-0000-000043090000}"/>
    <cellStyle name="Vírgula 7 2 2 5" xfId="2372" xr:uid="{00000000-0005-0000-0000-000044090000}"/>
    <cellStyle name="Vírgula 7 2 2 5 2" xfId="2373" xr:uid="{00000000-0005-0000-0000-000045090000}"/>
    <cellStyle name="Vírgula 7 2 2 6" xfId="2374" xr:uid="{00000000-0005-0000-0000-000046090000}"/>
    <cellStyle name="Vírgula 7 2 2 6 2" xfId="2375" xr:uid="{00000000-0005-0000-0000-000047090000}"/>
    <cellStyle name="Vírgula 7 2 2 7" xfId="2376" xr:uid="{00000000-0005-0000-0000-000048090000}"/>
    <cellStyle name="Vírgula 7 2 3" xfId="2377" xr:uid="{00000000-0005-0000-0000-000049090000}"/>
    <cellStyle name="Vírgula 7 2 3 2" xfId="2378" xr:uid="{00000000-0005-0000-0000-00004A090000}"/>
    <cellStyle name="Vírgula 7 2 3 2 2" xfId="2379" xr:uid="{00000000-0005-0000-0000-00004B090000}"/>
    <cellStyle name="Vírgula 7 2 3 2 2 2" xfId="2380" xr:uid="{00000000-0005-0000-0000-00004C090000}"/>
    <cellStyle name="Vírgula 7 2 3 2 2 2 2" xfId="2381" xr:uid="{00000000-0005-0000-0000-00004D090000}"/>
    <cellStyle name="Vírgula 7 2 3 2 2 3" xfId="2382" xr:uid="{00000000-0005-0000-0000-00004E090000}"/>
    <cellStyle name="Vírgula 7 2 3 2 3" xfId="2383" xr:uid="{00000000-0005-0000-0000-00004F090000}"/>
    <cellStyle name="Vírgula 7 2 3 2 3 2" xfId="2384" xr:uid="{00000000-0005-0000-0000-000050090000}"/>
    <cellStyle name="Vírgula 7 2 3 2 4" xfId="2385" xr:uid="{00000000-0005-0000-0000-000051090000}"/>
    <cellStyle name="Vírgula 7 2 3 3" xfId="2386" xr:uid="{00000000-0005-0000-0000-000052090000}"/>
    <cellStyle name="Vírgula 7 2 3 3 2" xfId="2387" xr:uid="{00000000-0005-0000-0000-000053090000}"/>
    <cellStyle name="Vírgula 7 2 3 3 2 2" xfId="2388" xr:uid="{00000000-0005-0000-0000-000054090000}"/>
    <cellStyle name="Vírgula 7 2 3 3 3" xfId="2389" xr:uid="{00000000-0005-0000-0000-000055090000}"/>
    <cellStyle name="Vírgula 7 2 3 4" xfId="2390" xr:uid="{00000000-0005-0000-0000-000056090000}"/>
    <cellStyle name="Vírgula 7 2 3 4 2" xfId="2391" xr:uid="{00000000-0005-0000-0000-000057090000}"/>
    <cellStyle name="Vírgula 7 2 3 5" xfId="2392" xr:uid="{00000000-0005-0000-0000-000058090000}"/>
    <cellStyle name="Vírgula 7 2 3 5 2" xfId="2393" xr:uid="{00000000-0005-0000-0000-000059090000}"/>
    <cellStyle name="Vírgula 7 2 3 6" xfId="2394" xr:uid="{00000000-0005-0000-0000-00005A090000}"/>
    <cellStyle name="Vírgula 7 2 3 6 2" xfId="2395" xr:uid="{00000000-0005-0000-0000-00005B090000}"/>
    <cellStyle name="Vírgula 7 2 3 7" xfId="2396" xr:uid="{00000000-0005-0000-0000-00005C090000}"/>
    <cellStyle name="Vírgula 7 2 4" xfId="2397" xr:uid="{00000000-0005-0000-0000-00005D090000}"/>
    <cellStyle name="Vírgula 7 2 4 2" xfId="2398" xr:uid="{00000000-0005-0000-0000-00005E090000}"/>
    <cellStyle name="Vírgula 7 2 4 2 2" xfId="2399" xr:uid="{00000000-0005-0000-0000-00005F090000}"/>
    <cellStyle name="Vírgula 7 2 4 2 2 2" xfId="2400" xr:uid="{00000000-0005-0000-0000-000060090000}"/>
    <cellStyle name="Vírgula 7 2 4 2 3" xfId="2401" xr:uid="{00000000-0005-0000-0000-000061090000}"/>
    <cellStyle name="Vírgula 7 2 4 3" xfId="2402" xr:uid="{00000000-0005-0000-0000-000062090000}"/>
    <cellStyle name="Vírgula 7 2 4 3 2" xfId="2403" xr:uid="{00000000-0005-0000-0000-000063090000}"/>
    <cellStyle name="Vírgula 7 2 4 4" xfId="2404" xr:uid="{00000000-0005-0000-0000-000064090000}"/>
    <cellStyle name="Vírgula 7 2 5" xfId="2405" xr:uid="{00000000-0005-0000-0000-000065090000}"/>
    <cellStyle name="Vírgula 7 2 5 2" xfId="2406" xr:uid="{00000000-0005-0000-0000-000066090000}"/>
    <cellStyle name="Vírgula 7 2 5 2 2" xfId="2407" xr:uid="{00000000-0005-0000-0000-000067090000}"/>
    <cellStyle name="Vírgula 7 2 5 2 2 2" xfId="2408" xr:uid="{00000000-0005-0000-0000-000068090000}"/>
    <cellStyle name="Vírgula 7 2 5 2 3" xfId="2409" xr:uid="{00000000-0005-0000-0000-000069090000}"/>
    <cellStyle name="Vírgula 7 2 5 3" xfId="2410" xr:uid="{00000000-0005-0000-0000-00006A090000}"/>
    <cellStyle name="Vírgula 7 2 5 3 2" xfId="2411" xr:uid="{00000000-0005-0000-0000-00006B090000}"/>
    <cellStyle name="Vírgula 7 2 5 4" xfId="2412" xr:uid="{00000000-0005-0000-0000-00006C090000}"/>
    <cellStyle name="Vírgula 7 2 6" xfId="2413" xr:uid="{00000000-0005-0000-0000-00006D090000}"/>
    <cellStyle name="Vírgula 7 2 6 2" xfId="2414" xr:uid="{00000000-0005-0000-0000-00006E090000}"/>
    <cellStyle name="Vírgula 7 2 6 2 2" xfId="2415" xr:uid="{00000000-0005-0000-0000-00006F090000}"/>
    <cellStyle name="Vírgula 7 2 6 2 2 2" xfId="2416" xr:uid="{00000000-0005-0000-0000-000070090000}"/>
    <cellStyle name="Vírgula 7 2 6 2 3" xfId="2417" xr:uid="{00000000-0005-0000-0000-000071090000}"/>
    <cellStyle name="Vírgula 7 2 6 3" xfId="2418" xr:uid="{00000000-0005-0000-0000-000072090000}"/>
    <cellStyle name="Vírgula 7 2 6 3 2" xfId="2419" xr:uid="{00000000-0005-0000-0000-000073090000}"/>
    <cellStyle name="Vírgula 7 2 6 4" xfId="2420" xr:uid="{00000000-0005-0000-0000-000074090000}"/>
    <cellStyle name="Vírgula 7 2 7" xfId="2421" xr:uid="{00000000-0005-0000-0000-000075090000}"/>
    <cellStyle name="Vírgula 7 2 7 2" xfId="2422" xr:uid="{00000000-0005-0000-0000-000076090000}"/>
    <cellStyle name="Vírgula 7 2 7 2 2" xfId="2423" xr:uid="{00000000-0005-0000-0000-000077090000}"/>
    <cellStyle name="Vírgula 7 2 7 3" xfId="2424" xr:uid="{00000000-0005-0000-0000-000078090000}"/>
    <cellStyle name="Vírgula 7 2 8" xfId="2425" xr:uid="{00000000-0005-0000-0000-000079090000}"/>
    <cellStyle name="Vírgula 7 2 8 2" xfId="2426" xr:uid="{00000000-0005-0000-0000-00007A090000}"/>
    <cellStyle name="Vírgula 7 2 9" xfId="2427" xr:uid="{00000000-0005-0000-0000-00007B090000}"/>
    <cellStyle name="Vírgula 7 2 9 2" xfId="2428" xr:uid="{00000000-0005-0000-0000-00007C090000}"/>
    <cellStyle name="Vírgula 7 3" xfId="2429" xr:uid="{00000000-0005-0000-0000-00007D090000}"/>
    <cellStyle name="Vírgula 7 3 10" xfId="2430" xr:uid="{00000000-0005-0000-0000-00007E090000}"/>
    <cellStyle name="Vírgula 7 3 10 2" xfId="2431" xr:uid="{00000000-0005-0000-0000-00007F090000}"/>
    <cellStyle name="Vírgula 7 3 11" xfId="2432" xr:uid="{00000000-0005-0000-0000-000080090000}"/>
    <cellStyle name="Vírgula 7 3 11 2" xfId="2433" xr:uid="{00000000-0005-0000-0000-000081090000}"/>
    <cellStyle name="Vírgula 7 3 12" xfId="2434" xr:uid="{00000000-0005-0000-0000-000082090000}"/>
    <cellStyle name="Vírgula 7 3 2" xfId="2435" xr:uid="{00000000-0005-0000-0000-000083090000}"/>
    <cellStyle name="Vírgula 7 3 2 2" xfId="2436" xr:uid="{00000000-0005-0000-0000-000084090000}"/>
    <cellStyle name="Vírgula 7 3 2 2 2" xfId="2437" xr:uid="{00000000-0005-0000-0000-000085090000}"/>
    <cellStyle name="Vírgula 7 3 2 2 2 2" xfId="2438" xr:uid="{00000000-0005-0000-0000-000086090000}"/>
    <cellStyle name="Vírgula 7 3 2 2 2 2 2" xfId="2439" xr:uid="{00000000-0005-0000-0000-000087090000}"/>
    <cellStyle name="Vírgula 7 3 2 2 2 3" xfId="2440" xr:uid="{00000000-0005-0000-0000-000088090000}"/>
    <cellStyle name="Vírgula 7 3 2 2 3" xfId="2441" xr:uid="{00000000-0005-0000-0000-000089090000}"/>
    <cellStyle name="Vírgula 7 3 2 2 3 2" xfId="2442" xr:uid="{00000000-0005-0000-0000-00008A090000}"/>
    <cellStyle name="Vírgula 7 3 2 2 4" xfId="2443" xr:uid="{00000000-0005-0000-0000-00008B090000}"/>
    <cellStyle name="Vírgula 7 3 2 3" xfId="2444" xr:uid="{00000000-0005-0000-0000-00008C090000}"/>
    <cellStyle name="Vírgula 7 3 2 3 2" xfId="2445" xr:uid="{00000000-0005-0000-0000-00008D090000}"/>
    <cellStyle name="Vírgula 7 3 2 3 2 2" xfId="2446" xr:uid="{00000000-0005-0000-0000-00008E090000}"/>
    <cellStyle name="Vírgula 7 3 2 3 3" xfId="2447" xr:uid="{00000000-0005-0000-0000-00008F090000}"/>
    <cellStyle name="Vírgula 7 3 2 4" xfId="2448" xr:uid="{00000000-0005-0000-0000-000090090000}"/>
    <cellStyle name="Vírgula 7 3 2 4 2" xfId="2449" xr:uid="{00000000-0005-0000-0000-000091090000}"/>
    <cellStyle name="Vírgula 7 3 2 5" xfId="2450" xr:uid="{00000000-0005-0000-0000-000092090000}"/>
    <cellStyle name="Vírgula 7 3 2 5 2" xfId="2451" xr:uid="{00000000-0005-0000-0000-000093090000}"/>
    <cellStyle name="Vírgula 7 3 2 6" xfId="2452" xr:uid="{00000000-0005-0000-0000-000094090000}"/>
    <cellStyle name="Vírgula 7 3 2 6 2" xfId="2453" xr:uid="{00000000-0005-0000-0000-000095090000}"/>
    <cellStyle name="Vírgula 7 3 2 7" xfId="2454" xr:uid="{00000000-0005-0000-0000-000096090000}"/>
    <cellStyle name="Vírgula 7 3 3" xfId="2455" xr:uid="{00000000-0005-0000-0000-000097090000}"/>
    <cellStyle name="Vírgula 7 3 3 2" xfId="2456" xr:uid="{00000000-0005-0000-0000-000098090000}"/>
    <cellStyle name="Vírgula 7 3 3 2 2" xfId="2457" xr:uid="{00000000-0005-0000-0000-000099090000}"/>
    <cellStyle name="Vírgula 7 3 3 2 2 2" xfId="2458" xr:uid="{00000000-0005-0000-0000-00009A090000}"/>
    <cellStyle name="Vírgula 7 3 3 2 2 2 2" xfId="2459" xr:uid="{00000000-0005-0000-0000-00009B090000}"/>
    <cellStyle name="Vírgula 7 3 3 2 2 3" xfId="2460" xr:uid="{00000000-0005-0000-0000-00009C090000}"/>
    <cellStyle name="Vírgula 7 3 3 2 3" xfId="2461" xr:uid="{00000000-0005-0000-0000-00009D090000}"/>
    <cellStyle name="Vírgula 7 3 3 2 3 2" xfId="2462" xr:uid="{00000000-0005-0000-0000-00009E090000}"/>
    <cellStyle name="Vírgula 7 3 3 2 4" xfId="2463" xr:uid="{00000000-0005-0000-0000-00009F090000}"/>
    <cellStyle name="Vírgula 7 3 3 3" xfId="2464" xr:uid="{00000000-0005-0000-0000-0000A0090000}"/>
    <cellStyle name="Vírgula 7 3 3 3 2" xfId="2465" xr:uid="{00000000-0005-0000-0000-0000A1090000}"/>
    <cellStyle name="Vírgula 7 3 3 3 2 2" xfId="2466" xr:uid="{00000000-0005-0000-0000-0000A2090000}"/>
    <cellStyle name="Vírgula 7 3 3 3 3" xfId="2467" xr:uid="{00000000-0005-0000-0000-0000A3090000}"/>
    <cellStyle name="Vírgula 7 3 3 4" xfId="2468" xr:uid="{00000000-0005-0000-0000-0000A4090000}"/>
    <cellStyle name="Vírgula 7 3 3 4 2" xfId="2469" xr:uid="{00000000-0005-0000-0000-0000A5090000}"/>
    <cellStyle name="Vírgula 7 3 3 5" xfId="2470" xr:uid="{00000000-0005-0000-0000-0000A6090000}"/>
    <cellStyle name="Vírgula 7 3 3 5 2" xfId="2471" xr:uid="{00000000-0005-0000-0000-0000A7090000}"/>
    <cellStyle name="Vírgula 7 3 3 6" xfId="2472" xr:uid="{00000000-0005-0000-0000-0000A8090000}"/>
    <cellStyle name="Vírgula 7 3 3 6 2" xfId="2473" xr:uid="{00000000-0005-0000-0000-0000A9090000}"/>
    <cellStyle name="Vírgula 7 3 3 7" xfId="2474" xr:uid="{00000000-0005-0000-0000-0000AA090000}"/>
    <cellStyle name="Vírgula 7 3 4" xfId="2475" xr:uid="{00000000-0005-0000-0000-0000AB090000}"/>
    <cellStyle name="Vírgula 7 3 4 2" xfId="2476" xr:uid="{00000000-0005-0000-0000-0000AC090000}"/>
    <cellStyle name="Vírgula 7 3 4 2 2" xfId="2477" xr:uid="{00000000-0005-0000-0000-0000AD090000}"/>
    <cellStyle name="Vírgula 7 3 4 2 2 2" xfId="2478" xr:uid="{00000000-0005-0000-0000-0000AE090000}"/>
    <cellStyle name="Vírgula 7 3 4 2 3" xfId="2479" xr:uid="{00000000-0005-0000-0000-0000AF090000}"/>
    <cellStyle name="Vírgula 7 3 4 3" xfId="2480" xr:uid="{00000000-0005-0000-0000-0000B0090000}"/>
    <cellStyle name="Vírgula 7 3 4 3 2" xfId="2481" xr:uid="{00000000-0005-0000-0000-0000B1090000}"/>
    <cellStyle name="Vírgula 7 3 4 4" xfId="2482" xr:uid="{00000000-0005-0000-0000-0000B2090000}"/>
    <cellStyle name="Vírgula 7 3 5" xfId="2483" xr:uid="{00000000-0005-0000-0000-0000B3090000}"/>
    <cellStyle name="Vírgula 7 3 5 2" xfId="2484" xr:uid="{00000000-0005-0000-0000-0000B4090000}"/>
    <cellStyle name="Vírgula 7 3 5 2 2" xfId="2485" xr:uid="{00000000-0005-0000-0000-0000B5090000}"/>
    <cellStyle name="Vírgula 7 3 5 2 2 2" xfId="2486" xr:uid="{00000000-0005-0000-0000-0000B6090000}"/>
    <cellStyle name="Vírgula 7 3 5 2 3" xfId="2487" xr:uid="{00000000-0005-0000-0000-0000B7090000}"/>
    <cellStyle name="Vírgula 7 3 5 3" xfId="2488" xr:uid="{00000000-0005-0000-0000-0000B8090000}"/>
    <cellStyle name="Vírgula 7 3 5 3 2" xfId="2489" xr:uid="{00000000-0005-0000-0000-0000B9090000}"/>
    <cellStyle name="Vírgula 7 3 5 4" xfId="2490" xr:uid="{00000000-0005-0000-0000-0000BA090000}"/>
    <cellStyle name="Vírgula 7 3 6" xfId="2491" xr:uid="{00000000-0005-0000-0000-0000BB090000}"/>
    <cellStyle name="Vírgula 7 3 6 2" xfId="2492" xr:uid="{00000000-0005-0000-0000-0000BC090000}"/>
    <cellStyle name="Vírgula 7 3 6 2 2" xfId="2493" xr:uid="{00000000-0005-0000-0000-0000BD090000}"/>
    <cellStyle name="Vírgula 7 3 6 2 2 2" xfId="2494" xr:uid="{00000000-0005-0000-0000-0000BE090000}"/>
    <cellStyle name="Vírgula 7 3 6 2 3" xfId="2495" xr:uid="{00000000-0005-0000-0000-0000BF090000}"/>
    <cellStyle name="Vírgula 7 3 6 3" xfId="2496" xr:uid="{00000000-0005-0000-0000-0000C0090000}"/>
    <cellStyle name="Vírgula 7 3 6 3 2" xfId="2497" xr:uid="{00000000-0005-0000-0000-0000C1090000}"/>
    <cellStyle name="Vírgula 7 3 6 4" xfId="2498" xr:uid="{00000000-0005-0000-0000-0000C2090000}"/>
    <cellStyle name="Vírgula 7 3 7" xfId="2499" xr:uid="{00000000-0005-0000-0000-0000C3090000}"/>
    <cellStyle name="Vírgula 7 3 7 2" xfId="2500" xr:uid="{00000000-0005-0000-0000-0000C4090000}"/>
    <cellStyle name="Vírgula 7 3 7 2 2" xfId="2501" xr:uid="{00000000-0005-0000-0000-0000C5090000}"/>
    <cellStyle name="Vírgula 7 3 7 3" xfId="2502" xr:uid="{00000000-0005-0000-0000-0000C6090000}"/>
    <cellStyle name="Vírgula 7 3 8" xfId="2503" xr:uid="{00000000-0005-0000-0000-0000C7090000}"/>
    <cellStyle name="Vírgula 7 3 8 2" xfId="2504" xr:uid="{00000000-0005-0000-0000-0000C8090000}"/>
    <cellStyle name="Vírgula 7 3 9" xfId="2505" xr:uid="{00000000-0005-0000-0000-0000C9090000}"/>
    <cellStyle name="Vírgula 7 3 9 2" xfId="2506" xr:uid="{00000000-0005-0000-0000-0000CA090000}"/>
    <cellStyle name="Vírgula 7 4" xfId="2507" xr:uid="{00000000-0005-0000-0000-0000CB090000}"/>
    <cellStyle name="Vírgula 7 4 10" xfId="2508" xr:uid="{00000000-0005-0000-0000-0000CC090000}"/>
    <cellStyle name="Vírgula 7 4 10 2" xfId="2509" xr:uid="{00000000-0005-0000-0000-0000CD090000}"/>
    <cellStyle name="Vírgula 7 4 11" xfId="2510" xr:uid="{00000000-0005-0000-0000-0000CE090000}"/>
    <cellStyle name="Vírgula 7 4 2" xfId="2511" xr:uid="{00000000-0005-0000-0000-0000CF090000}"/>
    <cellStyle name="Vírgula 7 4 2 2" xfId="2512" xr:uid="{00000000-0005-0000-0000-0000D0090000}"/>
    <cellStyle name="Vírgula 7 4 2 2 2" xfId="2513" xr:uid="{00000000-0005-0000-0000-0000D1090000}"/>
    <cellStyle name="Vírgula 7 4 2 2 2 2" xfId="2514" xr:uid="{00000000-0005-0000-0000-0000D2090000}"/>
    <cellStyle name="Vírgula 7 4 2 2 2 2 2" xfId="2515" xr:uid="{00000000-0005-0000-0000-0000D3090000}"/>
    <cellStyle name="Vírgula 7 4 2 2 2 2 2 2" xfId="2516" xr:uid="{00000000-0005-0000-0000-0000D4090000}"/>
    <cellStyle name="Vírgula 7 4 2 2 2 2 3" xfId="2517" xr:uid="{00000000-0005-0000-0000-0000D5090000}"/>
    <cellStyle name="Vírgula 7 4 2 2 2 3" xfId="2518" xr:uid="{00000000-0005-0000-0000-0000D6090000}"/>
    <cellStyle name="Vírgula 7 4 2 2 2 3 2" xfId="2519" xr:uid="{00000000-0005-0000-0000-0000D7090000}"/>
    <cellStyle name="Vírgula 7 4 2 2 2 4" xfId="2520" xr:uid="{00000000-0005-0000-0000-0000D8090000}"/>
    <cellStyle name="Vírgula 7 4 2 2 3" xfId="2521" xr:uid="{00000000-0005-0000-0000-0000D9090000}"/>
    <cellStyle name="Vírgula 7 4 2 2 3 2" xfId="2522" xr:uid="{00000000-0005-0000-0000-0000DA090000}"/>
    <cellStyle name="Vírgula 7 4 2 2 3 2 2" xfId="2523" xr:uid="{00000000-0005-0000-0000-0000DB090000}"/>
    <cellStyle name="Vírgula 7 4 2 2 3 2 2 2" xfId="2524" xr:uid="{00000000-0005-0000-0000-0000DC090000}"/>
    <cellStyle name="Vírgula 7 4 2 2 3 2 3" xfId="2525" xr:uid="{00000000-0005-0000-0000-0000DD090000}"/>
    <cellStyle name="Vírgula 7 4 2 2 3 3" xfId="2526" xr:uid="{00000000-0005-0000-0000-0000DE090000}"/>
    <cellStyle name="Vírgula 7 4 2 2 3 3 2" xfId="2527" xr:uid="{00000000-0005-0000-0000-0000DF090000}"/>
    <cellStyle name="Vírgula 7 4 2 2 3 4" xfId="2528" xr:uid="{00000000-0005-0000-0000-0000E0090000}"/>
    <cellStyle name="Vírgula 7 4 2 2 4" xfId="2529" xr:uid="{00000000-0005-0000-0000-0000E1090000}"/>
    <cellStyle name="Vírgula 7 4 2 2 4 2" xfId="2530" xr:uid="{00000000-0005-0000-0000-0000E2090000}"/>
    <cellStyle name="Vírgula 7 4 2 2 4 2 2" xfId="2531" xr:uid="{00000000-0005-0000-0000-0000E3090000}"/>
    <cellStyle name="Vírgula 7 4 2 2 4 3" xfId="2532" xr:uid="{00000000-0005-0000-0000-0000E4090000}"/>
    <cellStyle name="Vírgula 7 4 2 2 5" xfId="2533" xr:uid="{00000000-0005-0000-0000-0000E5090000}"/>
    <cellStyle name="Vírgula 7 4 2 2 5 2" xfId="2534" xr:uid="{00000000-0005-0000-0000-0000E6090000}"/>
    <cellStyle name="Vírgula 7 4 2 2 6" xfId="2535" xr:uid="{00000000-0005-0000-0000-0000E7090000}"/>
    <cellStyle name="Vírgula 7 4 2 2 6 2" xfId="2536" xr:uid="{00000000-0005-0000-0000-0000E8090000}"/>
    <cellStyle name="Vírgula 7 4 2 2 7" xfId="2537" xr:uid="{00000000-0005-0000-0000-0000E9090000}"/>
    <cellStyle name="Vírgula 7 4 2 2 7 2" xfId="2538" xr:uid="{00000000-0005-0000-0000-0000EA090000}"/>
    <cellStyle name="Vírgula 7 4 2 2 8" xfId="2539" xr:uid="{00000000-0005-0000-0000-0000EB090000}"/>
    <cellStyle name="Vírgula 7 4 2 3" xfId="2540" xr:uid="{00000000-0005-0000-0000-0000EC090000}"/>
    <cellStyle name="Vírgula 7 4 2 3 2" xfId="2541" xr:uid="{00000000-0005-0000-0000-0000ED090000}"/>
    <cellStyle name="Vírgula 7 4 2 3 2 2" xfId="2542" xr:uid="{00000000-0005-0000-0000-0000EE090000}"/>
    <cellStyle name="Vírgula 7 4 2 3 2 2 2" xfId="2543" xr:uid="{00000000-0005-0000-0000-0000EF090000}"/>
    <cellStyle name="Vírgula 7 4 2 3 2 3" xfId="2544" xr:uid="{00000000-0005-0000-0000-0000F0090000}"/>
    <cellStyle name="Vírgula 7 4 2 3 3" xfId="2545" xr:uid="{00000000-0005-0000-0000-0000F1090000}"/>
    <cellStyle name="Vírgula 7 4 2 3 3 2" xfId="2546" xr:uid="{00000000-0005-0000-0000-0000F2090000}"/>
    <cellStyle name="Vírgula 7 4 2 3 4" xfId="2547" xr:uid="{00000000-0005-0000-0000-0000F3090000}"/>
    <cellStyle name="Vírgula 7 4 2 4" xfId="2548" xr:uid="{00000000-0005-0000-0000-0000F4090000}"/>
    <cellStyle name="Vírgula 7 4 2 4 2" xfId="2549" xr:uid="{00000000-0005-0000-0000-0000F5090000}"/>
    <cellStyle name="Vírgula 7 4 2 4 2 2" xfId="2550" xr:uid="{00000000-0005-0000-0000-0000F6090000}"/>
    <cellStyle name="Vírgula 7 4 2 4 2 2 2" xfId="2551" xr:uid="{00000000-0005-0000-0000-0000F7090000}"/>
    <cellStyle name="Vírgula 7 4 2 4 2 3" xfId="2552" xr:uid="{00000000-0005-0000-0000-0000F8090000}"/>
    <cellStyle name="Vírgula 7 4 2 4 3" xfId="2553" xr:uid="{00000000-0005-0000-0000-0000F9090000}"/>
    <cellStyle name="Vírgula 7 4 2 4 3 2" xfId="2554" xr:uid="{00000000-0005-0000-0000-0000FA090000}"/>
    <cellStyle name="Vírgula 7 4 2 4 4" xfId="2555" xr:uid="{00000000-0005-0000-0000-0000FB090000}"/>
    <cellStyle name="Vírgula 7 4 2 5" xfId="2556" xr:uid="{00000000-0005-0000-0000-0000FC090000}"/>
    <cellStyle name="Vírgula 7 4 2 5 2" xfId="2557" xr:uid="{00000000-0005-0000-0000-0000FD090000}"/>
    <cellStyle name="Vírgula 7 4 2 5 2 2" xfId="2558" xr:uid="{00000000-0005-0000-0000-0000FE090000}"/>
    <cellStyle name="Vírgula 7 4 2 5 3" xfId="2559" xr:uid="{00000000-0005-0000-0000-0000FF090000}"/>
    <cellStyle name="Vírgula 7 4 2 6" xfId="2560" xr:uid="{00000000-0005-0000-0000-0000000A0000}"/>
    <cellStyle name="Vírgula 7 4 2 6 2" xfId="2561" xr:uid="{00000000-0005-0000-0000-0000010A0000}"/>
    <cellStyle name="Vírgula 7 4 2 7" xfId="2562" xr:uid="{00000000-0005-0000-0000-0000020A0000}"/>
    <cellStyle name="Vírgula 7 4 2 7 2" xfId="2563" xr:uid="{00000000-0005-0000-0000-0000030A0000}"/>
    <cellStyle name="Vírgula 7 4 2 8" xfId="2564" xr:uid="{00000000-0005-0000-0000-0000040A0000}"/>
    <cellStyle name="Vírgula 7 4 2 8 2" xfId="2565" xr:uid="{00000000-0005-0000-0000-0000050A0000}"/>
    <cellStyle name="Vírgula 7 4 2 9" xfId="2566" xr:uid="{00000000-0005-0000-0000-0000060A0000}"/>
    <cellStyle name="Vírgula 7 4 3" xfId="2567" xr:uid="{00000000-0005-0000-0000-0000070A0000}"/>
    <cellStyle name="Vírgula 7 4 3 2" xfId="2568" xr:uid="{00000000-0005-0000-0000-0000080A0000}"/>
    <cellStyle name="Vírgula 7 4 3 2 2" xfId="2569" xr:uid="{00000000-0005-0000-0000-0000090A0000}"/>
    <cellStyle name="Vírgula 7 4 3 2 2 2" xfId="2570" xr:uid="{00000000-0005-0000-0000-00000A0A0000}"/>
    <cellStyle name="Vírgula 7 4 3 2 2 2 2" xfId="2571" xr:uid="{00000000-0005-0000-0000-00000B0A0000}"/>
    <cellStyle name="Vírgula 7 4 3 2 2 3" xfId="2572" xr:uid="{00000000-0005-0000-0000-00000C0A0000}"/>
    <cellStyle name="Vírgula 7 4 3 2 3" xfId="2573" xr:uid="{00000000-0005-0000-0000-00000D0A0000}"/>
    <cellStyle name="Vírgula 7 4 3 2 3 2" xfId="2574" xr:uid="{00000000-0005-0000-0000-00000E0A0000}"/>
    <cellStyle name="Vírgula 7 4 3 2 4" xfId="2575" xr:uid="{00000000-0005-0000-0000-00000F0A0000}"/>
    <cellStyle name="Vírgula 7 4 3 3" xfId="2576" xr:uid="{00000000-0005-0000-0000-0000100A0000}"/>
    <cellStyle name="Vírgula 7 4 3 3 2" xfId="2577" xr:uid="{00000000-0005-0000-0000-0000110A0000}"/>
    <cellStyle name="Vírgula 7 4 3 3 2 2" xfId="2578" xr:uid="{00000000-0005-0000-0000-0000120A0000}"/>
    <cellStyle name="Vírgula 7 4 3 3 3" xfId="2579" xr:uid="{00000000-0005-0000-0000-0000130A0000}"/>
    <cellStyle name="Vírgula 7 4 3 4" xfId="2580" xr:uid="{00000000-0005-0000-0000-0000140A0000}"/>
    <cellStyle name="Vírgula 7 4 3 4 2" xfId="2581" xr:uid="{00000000-0005-0000-0000-0000150A0000}"/>
    <cellStyle name="Vírgula 7 4 3 5" xfId="2582" xr:uid="{00000000-0005-0000-0000-0000160A0000}"/>
    <cellStyle name="Vírgula 7 4 3 5 2" xfId="2583" xr:uid="{00000000-0005-0000-0000-0000170A0000}"/>
    <cellStyle name="Vírgula 7 4 3 6" xfId="2584" xr:uid="{00000000-0005-0000-0000-0000180A0000}"/>
    <cellStyle name="Vírgula 7 4 3 6 2" xfId="2585" xr:uid="{00000000-0005-0000-0000-0000190A0000}"/>
    <cellStyle name="Vírgula 7 4 3 7" xfId="2586" xr:uid="{00000000-0005-0000-0000-00001A0A0000}"/>
    <cellStyle name="Vírgula 7 4 4" xfId="2587" xr:uid="{00000000-0005-0000-0000-00001B0A0000}"/>
    <cellStyle name="Vírgula 7 4 4 2" xfId="2588" xr:uid="{00000000-0005-0000-0000-00001C0A0000}"/>
    <cellStyle name="Vírgula 7 4 4 2 2" xfId="2589" xr:uid="{00000000-0005-0000-0000-00001D0A0000}"/>
    <cellStyle name="Vírgula 7 4 4 2 2 2" xfId="2590" xr:uid="{00000000-0005-0000-0000-00001E0A0000}"/>
    <cellStyle name="Vírgula 7 4 4 2 3" xfId="2591" xr:uid="{00000000-0005-0000-0000-00001F0A0000}"/>
    <cellStyle name="Vírgula 7 4 4 3" xfId="2592" xr:uid="{00000000-0005-0000-0000-0000200A0000}"/>
    <cellStyle name="Vírgula 7 4 4 3 2" xfId="2593" xr:uid="{00000000-0005-0000-0000-0000210A0000}"/>
    <cellStyle name="Vírgula 7 4 4 4" xfId="2594" xr:uid="{00000000-0005-0000-0000-0000220A0000}"/>
    <cellStyle name="Vírgula 7 4 5" xfId="2595" xr:uid="{00000000-0005-0000-0000-0000230A0000}"/>
    <cellStyle name="Vírgula 7 4 5 2" xfId="2596" xr:uid="{00000000-0005-0000-0000-0000240A0000}"/>
    <cellStyle name="Vírgula 7 4 5 2 2" xfId="2597" xr:uid="{00000000-0005-0000-0000-0000250A0000}"/>
    <cellStyle name="Vírgula 7 4 5 2 2 2" xfId="2598" xr:uid="{00000000-0005-0000-0000-0000260A0000}"/>
    <cellStyle name="Vírgula 7 4 5 2 3" xfId="2599" xr:uid="{00000000-0005-0000-0000-0000270A0000}"/>
    <cellStyle name="Vírgula 7 4 5 3" xfId="2600" xr:uid="{00000000-0005-0000-0000-0000280A0000}"/>
    <cellStyle name="Vírgula 7 4 5 3 2" xfId="2601" xr:uid="{00000000-0005-0000-0000-0000290A0000}"/>
    <cellStyle name="Vírgula 7 4 5 4" xfId="2602" xr:uid="{00000000-0005-0000-0000-00002A0A0000}"/>
    <cellStyle name="Vírgula 7 4 6" xfId="2603" xr:uid="{00000000-0005-0000-0000-00002B0A0000}"/>
    <cellStyle name="Vírgula 7 4 6 2" xfId="2604" xr:uid="{00000000-0005-0000-0000-00002C0A0000}"/>
    <cellStyle name="Vírgula 7 4 6 2 2" xfId="2605" xr:uid="{00000000-0005-0000-0000-00002D0A0000}"/>
    <cellStyle name="Vírgula 7 4 6 2 2 2" xfId="2606" xr:uid="{00000000-0005-0000-0000-00002E0A0000}"/>
    <cellStyle name="Vírgula 7 4 6 2 3" xfId="2607" xr:uid="{00000000-0005-0000-0000-00002F0A0000}"/>
    <cellStyle name="Vírgula 7 4 6 3" xfId="2608" xr:uid="{00000000-0005-0000-0000-0000300A0000}"/>
    <cellStyle name="Vírgula 7 4 6 3 2" xfId="2609" xr:uid="{00000000-0005-0000-0000-0000310A0000}"/>
    <cellStyle name="Vírgula 7 4 6 4" xfId="2610" xr:uid="{00000000-0005-0000-0000-0000320A0000}"/>
    <cellStyle name="Vírgula 7 4 7" xfId="2611" xr:uid="{00000000-0005-0000-0000-0000330A0000}"/>
    <cellStyle name="Vírgula 7 4 7 2" xfId="2612" xr:uid="{00000000-0005-0000-0000-0000340A0000}"/>
    <cellStyle name="Vírgula 7 4 7 2 2" xfId="2613" xr:uid="{00000000-0005-0000-0000-0000350A0000}"/>
    <cellStyle name="Vírgula 7 4 7 3" xfId="2614" xr:uid="{00000000-0005-0000-0000-0000360A0000}"/>
    <cellStyle name="Vírgula 7 4 8" xfId="2615" xr:uid="{00000000-0005-0000-0000-0000370A0000}"/>
    <cellStyle name="Vírgula 7 4 8 2" xfId="2616" xr:uid="{00000000-0005-0000-0000-0000380A0000}"/>
    <cellStyle name="Vírgula 7 4 9" xfId="2617" xr:uid="{00000000-0005-0000-0000-0000390A0000}"/>
    <cellStyle name="Vírgula 7 4 9 2" xfId="2618" xr:uid="{00000000-0005-0000-0000-00003A0A0000}"/>
    <cellStyle name="Vírgula 7 5" xfId="2619" xr:uid="{00000000-0005-0000-0000-00003B0A0000}"/>
    <cellStyle name="Vírgula 7 5 2" xfId="2620" xr:uid="{00000000-0005-0000-0000-00003C0A0000}"/>
    <cellStyle name="Vírgula 7 5 2 2" xfId="2621" xr:uid="{00000000-0005-0000-0000-00003D0A0000}"/>
    <cellStyle name="Vírgula 7 5 2 2 2" xfId="2622" xr:uid="{00000000-0005-0000-0000-00003E0A0000}"/>
    <cellStyle name="Vírgula 7 5 2 2 2 2" xfId="2623" xr:uid="{00000000-0005-0000-0000-00003F0A0000}"/>
    <cellStyle name="Vírgula 7 5 2 2 2 2 2" xfId="2624" xr:uid="{00000000-0005-0000-0000-0000400A0000}"/>
    <cellStyle name="Vírgula 7 5 2 2 2 3" xfId="2625" xr:uid="{00000000-0005-0000-0000-0000410A0000}"/>
    <cellStyle name="Vírgula 7 5 2 2 3" xfId="2626" xr:uid="{00000000-0005-0000-0000-0000420A0000}"/>
    <cellStyle name="Vírgula 7 5 2 2 3 2" xfId="2627" xr:uid="{00000000-0005-0000-0000-0000430A0000}"/>
    <cellStyle name="Vírgula 7 5 2 2 4" xfId="2628" xr:uid="{00000000-0005-0000-0000-0000440A0000}"/>
    <cellStyle name="Vírgula 7 5 2 3" xfId="2629" xr:uid="{00000000-0005-0000-0000-0000450A0000}"/>
    <cellStyle name="Vírgula 7 5 2 3 2" xfId="2630" xr:uid="{00000000-0005-0000-0000-0000460A0000}"/>
    <cellStyle name="Vírgula 7 5 2 3 2 2" xfId="2631" xr:uid="{00000000-0005-0000-0000-0000470A0000}"/>
    <cellStyle name="Vírgula 7 5 2 3 3" xfId="2632" xr:uid="{00000000-0005-0000-0000-0000480A0000}"/>
    <cellStyle name="Vírgula 7 5 2 4" xfId="2633" xr:uid="{00000000-0005-0000-0000-0000490A0000}"/>
    <cellStyle name="Vírgula 7 5 2 4 2" xfId="2634" xr:uid="{00000000-0005-0000-0000-00004A0A0000}"/>
    <cellStyle name="Vírgula 7 5 2 5" xfId="2635" xr:uid="{00000000-0005-0000-0000-00004B0A0000}"/>
    <cellStyle name="Vírgula 7 5 2 5 2" xfId="2636" xr:uid="{00000000-0005-0000-0000-00004C0A0000}"/>
    <cellStyle name="Vírgula 7 5 2 6" xfId="2637" xr:uid="{00000000-0005-0000-0000-00004D0A0000}"/>
    <cellStyle name="Vírgula 7 5 2 6 2" xfId="2638" xr:uid="{00000000-0005-0000-0000-00004E0A0000}"/>
    <cellStyle name="Vírgula 7 5 2 7" xfId="2639" xr:uid="{00000000-0005-0000-0000-00004F0A0000}"/>
    <cellStyle name="Vírgula 7 5 3" xfId="2640" xr:uid="{00000000-0005-0000-0000-0000500A0000}"/>
    <cellStyle name="Vírgula 7 5 3 2" xfId="2641" xr:uid="{00000000-0005-0000-0000-0000510A0000}"/>
    <cellStyle name="Vírgula 7 5 3 2 2" xfId="2642" xr:uid="{00000000-0005-0000-0000-0000520A0000}"/>
    <cellStyle name="Vírgula 7 5 3 2 2 2" xfId="2643" xr:uid="{00000000-0005-0000-0000-0000530A0000}"/>
    <cellStyle name="Vírgula 7 5 3 2 3" xfId="2644" xr:uid="{00000000-0005-0000-0000-0000540A0000}"/>
    <cellStyle name="Vírgula 7 5 3 3" xfId="2645" xr:uid="{00000000-0005-0000-0000-0000550A0000}"/>
    <cellStyle name="Vírgula 7 5 3 3 2" xfId="2646" xr:uid="{00000000-0005-0000-0000-0000560A0000}"/>
    <cellStyle name="Vírgula 7 5 3 4" xfId="2647" xr:uid="{00000000-0005-0000-0000-0000570A0000}"/>
    <cellStyle name="Vírgula 7 5 4" xfId="2648" xr:uid="{00000000-0005-0000-0000-0000580A0000}"/>
    <cellStyle name="Vírgula 7 5 4 2" xfId="2649" xr:uid="{00000000-0005-0000-0000-0000590A0000}"/>
    <cellStyle name="Vírgula 7 5 4 2 2" xfId="2650" xr:uid="{00000000-0005-0000-0000-00005A0A0000}"/>
    <cellStyle name="Vírgula 7 5 4 2 2 2" xfId="2651" xr:uid="{00000000-0005-0000-0000-00005B0A0000}"/>
    <cellStyle name="Vírgula 7 5 4 2 3" xfId="2652" xr:uid="{00000000-0005-0000-0000-00005C0A0000}"/>
    <cellStyle name="Vírgula 7 5 4 3" xfId="2653" xr:uid="{00000000-0005-0000-0000-00005D0A0000}"/>
    <cellStyle name="Vírgula 7 5 4 3 2" xfId="2654" xr:uid="{00000000-0005-0000-0000-00005E0A0000}"/>
    <cellStyle name="Vírgula 7 5 4 4" xfId="2655" xr:uid="{00000000-0005-0000-0000-00005F0A0000}"/>
    <cellStyle name="Vírgula 7 5 5" xfId="2656" xr:uid="{00000000-0005-0000-0000-0000600A0000}"/>
    <cellStyle name="Vírgula 7 5 5 2" xfId="2657" xr:uid="{00000000-0005-0000-0000-0000610A0000}"/>
    <cellStyle name="Vírgula 7 5 5 2 2" xfId="2658" xr:uid="{00000000-0005-0000-0000-0000620A0000}"/>
    <cellStyle name="Vírgula 7 5 5 3" xfId="2659" xr:uid="{00000000-0005-0000-0000-0000630A0000}"/>
    <cellStyle name="Vírgula 7 5 6" xfId="2660" xr:uid="{00000000-0005-0000-0000-0000640A0000}"/>
    <cellStyle name="Vírgula 7 5 6 2" xfId="2661" xr:uid="{00000000-0005-0000-0000-0000650A0000}"/>
    <cellStyle name="Vírgula 7 5 7" xfId="2662" xr:uid="{00000000-0005-0000-0000-0000660A0000}"/>
    <cellStyle name="Vírgula 7 5 7 2" xfId="2663" xr:uid="{00000000-0005-0000-0000-0000670A0000}"/>
    <cellStyle name="Vírgula 7 5 8" xfId="2664" xr:uid="{00000000-0005-0000-0000-0000680A0000}"/>
    <cellStyle name="Vírgula 7 5 8 2" xfId="2665" xr:uid="{00000000-0005-0000-0000-0000690A0000}"/>
    <cellStyle name="Vírgula 7 5 9" xfId="2666" xr:uid="{00000000-0005-0000-0000-00006A0A0000}"/>
    <cellStyle name="Vírgula 7 6" xfId="2667" xr:uid="{00000000-0005-0000-0000-00006B0A0000}"/>
    <cellStyle name="Vírgula 7 6 2" xfId="2668" xr:uid="{00000000-0005-0000-0000-00006C0A0000}"/>
    <cellStyle name="Vírgula 7 6 2 2" xfId="2669" xr:uid="{00000000-0005-0000-0000-00006D0A0000}"/>
    <cellStyle name="Vírgula 7 6 2 2 2" xfId="2670" xr:uid="{00000000-0005-0000-0000-00006E0A0000}"/>
    <cellStyle name="Vírgula 7 6 2 2 2 2" xfId="2671" xr:uid="{00000000-0005-0000-0000-00006F0A0000}"/>
    <cellStyle name="Vírgula 7 6 2 2 3" xfId="2672" xr:uid="{00000000-0005-0000-0000-0000700A0000}"/>
    <cellStyle name="Vírgula 7 6 2 3" xfId="2673" xr:uid="{00000000-0005-0000-0000-0000710A0000}"/>
    <cellStyle name="Vírgula 7 6 2 3 2" xfId="2674" xr:uid="{00000000-0005-0000-0000-0000720A0000}"/>
    <cellStyle name="Vírgula 7 6 2 4" xfId="2675" xr:uid="{00000000-0005-0000-0000-0000730A0000}"/>
    <cellStyle name="Vírgula 7 6 3" xfId="2676" xr:uid="{00000000-0005-0000-0000-0000740A0000}"/>
    <cellStyle name="Vírgula 7 6 3 2" xfId="2677" xr:uid="{00000000-0005-0000-0000-0000750A0000}"/>
    <cellStyle name="Vírgula 7 6 3 2 2" xfId="2678" xr:uid="{00000000-0005-0000-0000-0000760A0000}"/>
    <cellStyle name="Vírgula 7 6 3 3" xfId="2679" xr:uid="{00000000-0005-0000-0000-0000770A0000}"/>
    <cellStyle name="Vírgula 7 6 4" xfId="2680" xr:uid="{00000000-0005-0000-0000-0000780A0000}"/>
    <cellStyle name="Vírgula 7 6 4 2" xfId="2681" xr:uid="{00000000-0005-0000-0000-0000790A0000}"/>
    <cellStyle name="Vírgula 7 6 5" xfId="2682" xr:uid="{00000000-0005-0000-0000-00007A0A0000}"/>
    <cellStyle name="Vírgula 7 6 5 2" xfId="2683" xr:uid="{00000000-0005-0000-0000-00007B0A0000}"/>
    <cellStyle name="Vírgula 7 6 6" xfId="2684" xr:uid="{00000000-0005-0000-0000-00007C0A0000}"/>
    <cellStyle name="Vírgula 7 6 6 2" xfId="2685" xr:uid="{00000000-0005-0000-0000-00007D0A0000}"/>
    <cellStyle name="Vírgula 7 6 7" xfId="2686" xr:uid="{00000000-0005-0000-0000-00007E0A0000}"/>
    <cellStyle name="Vírgula 7 7" xfId="2687" xr:uid="{00000000-0005-0000-0000-00007F0A0000}"/>
    <cellStyle name="Vírgula 7 7 2" xfId="2688" xr:uid="{00000000-0005-0000-0000-0000800A0000}"/>
    <cellStyle name="Vírgula 7 7 2 2" xfId="2689" xr:uid="{00000000-0005-0000-0000-0000810A0000}"/>
    <cellStyle name="Vírgula 7 7 2 2 2" xfId="2690" xr:uid="{00000000-0005-0000-0000-0000820A0000}"/>
    <cellStyle name="Vírgula 7 7 2 3" xfId="2691" xr:uid="{00000000-0005-0000-0000-0000830A0000}"/>
    <cellStyle name="Vírgula 7 7 3" xfId="2692" xr:uid="{00000000-0005-0000-0000-0000840A0000}"/>
    <cellStyle name="Vírgula 7 7 3 2" xfId="2693" xr:uid="{00000000-0005-0000-0000-0000850A0000}"/>
    <cellStyle name="Vírgula 7 7 4" xfId="2694" xr:uid="{00000000-0005-0000-0000-0000860A0000}"/>
    <cellStyle name="Vírgula 7 8" xfId="2695" xr:uid="{00000000-0005-0000-0000-0000870A0000}"/>
    <cellStyle name="Vírgula 7 8 2" xfId="2696" xr:uid="{00000000-0005-0000-0000-0000880A0000}"/>
    <cellStyle name="Vírgula 7 8 2 2" xfId="2697" xr:uid="{00000000-0005-0000-0000-0000890A0000}"/>
    <cellStyle name="Vírgula 7 8 2 2 2" xfId="2698" xr:uid="{00000000-0005-0000-0000-00008A0A0000}"/>
    <cellStyle name="Vírgula 7 8 2 3" xfId="2699" xr:uid="{00000000-0005-0000-0000-00008B0A0000}"/>
    <cellStyle name="Vírgula 7 8 3" xfId="2700" xr:uid="{00000000-0005-0000-0000-00008C0A0000}"/>
    <cellStyle name="Vírgula 7 8 3 2" xfId="2701" xr:uid="{00000000-0005-0000-0000-00008D0A0000}"/>
    <cellStyle name="Vírgula 7 8 4" xfId="2702" xr:uid="{00000000-0005-0000-0000-00008E0A0000}"/>
    <cellStyle name="Vírgula 7 9" xfId="2703" xr:uid="{00000000-0005-0000-0000-00008F0A0000}"/>
    <cellStyle name="Vírgula 7 9 2" xfId="2704" xr:uid="{00000000-0005-0000-0000-0000900A0000}"/>
    <cellStyle name="Vírgula 7 9 2 2" xfId="2705" xr:uid="{00000000-0005-0000-0000-0000910A0000}"/>
    <cellStyle name="Vírgula 7 9 2 2 2" xfId="2706" xr:uid="{00000000-0005-0000-0000-0000920A0000}"/>
    <cellStyle name="Vírgula 7 9 2 3" xfId="2707" xr:uid="{00000000-0005-0000-0000-0000930A0000}"/>
    <cellStyle name="Vírgula 7 9 3" xfId="2708" xr:uid="{00000000-0005-0000-0000-0000940A0000}"/>
    <cellStyle name="Vírgula 7 9 3 2" xfId="2709" xr:uid="{00000000-0005-0000-0000-0000950A0000}"/>
    <cellStyle name="Vírgula 7 9 4" xfId="2710" xr:uid="{00000000-0005-0000-0000-0000960A0000}"/>
    <cellStyle name="Vírgula 8" xfId="2711" xr:uid="{00000000-0005-0000-0000-0000970A0000}"/>
    <cellStyle name="Vírgula 8 10" xfId="2712" xr:uid="{00000000-0005-0000-0000-0000980A0000}"/>
    <cellStyle name="Vírgula 8 10 2" xfId="2713" xr:uid="{00000000-0005-0000-0000-0000990A0000}"/>
    <cellStyle name="Vírgula 8 11" xfId="2714" xr:uid="{00000000-0005-0000-0000-00009A0A0000}"/>
    <cellStyle name="Vírgula 8 11 2" xfId="2715" xr:uid="{00000000-0005-0000-0000-00009B0A0000}"/>
    <cellStyle name="Vírgula 8 12" xfId="2716" xr:uid="{00000000-0005-0000-0000-00009C0A0000}"/>
    <cellStyle name="Vírgula 8 12 2" xfId="2717" xr:uid="{00000000-0005-0000-0000-00009D0A0000}"/>
    <cellStyle name="Vírgula 8 13" xfId="2718" xr:uid="{00000000-0005-0000-0000-00009E0A0000}"/>
    <cellStyle name="Vírgula 8 13 2" xfId="2719" xr:uid="{00000000-0005-0000-0000-00009F0A0000}"/>
    <cellStyle name="Vírgula 8 14" xfId="2720" xr:uid="{00000000-0005-0000-0000-0000A00A0000}"/>
    <cellStyle name="Vírgula 8 14 2" xfId="2721" xr:uid="{00000000-0005-0000-0000-0000A10A0000}"/>
    <cellStyle name="Vírgula 8 15" xfId="2722" xr:uid="{00000000-0005-0000-0000-0000A20A0000}"/>
    <cellStyle name="Vírgula 8 2" xfId="2723" xr:uid="{00000000-0005-0000-0000-0000A30A0000}"/>
    <cellStyle name="Vírgula 8 2 10" xfId="2724" xr:uid="{00000000-0005-0000-0000-0000A40A0000}"/>
    <cellStyle name="Vírgula 8 2 10 2" xfId="2725" xr:uid="{00000000-0005-0000-0000-0000A50A0000}"/>
    <cellStyle name="Vírgula 8 2 11" xfId="2726" xr:uid="{00000000-0005-0000-0000-0000A60A0000}"/>
    <cellStyle name="Vírgula 8 2 11 2" xfId="2727" xr:uid="{00000000-0005-0000-0000-0000A70A0000}"/>
    <cellStyle name="Vírgula 8 2 12" xfId="2728" xr:uid="{00000000-0005-0000-0000-0000A80A0000}"/>
    <cellStyle name="Vírgula 8 2 2" xfId="2729" xr:uid="{00000000-0005-0000-0000-0000A90A0000}"/>
    <cellStyle name="Vírgula 8 2 2 2" xfId="2730" xr:uid="{00000000-0005-0000-0000-0000AA0A0000}"/>
    <cellStyle name="Vírgula 8 2 2 2 2" xfId="2731" xr:uid="{00000000-0005-0000-0000-0000AB0A0000}"/>
    <cellStyle name="Vírgula 8 2 2 2 2 2" xfId="2732" xr:uid="{00000000-0005-0000-0000-0000AC0A0000}"/>
    <cellStyle name="Vírgula 8 2 2 2 2 2 2" xfId="2733" xr:uid="{00000000-0005-0000-0000-0000AD0A0000}"/>
    <cellStyle name="Vírgula 8 2 2 2 2 3" xfId="2734" xr:uid="{00000000-0005-0000-0000-0000AE0A0000}"/>
    <cellStyle name="Vírgula 8 2 2 2 3" xfId="2735" xr:uid="{00000000-0005-0000-0000-0000AF0A0000}"/>
    <cellStyle name="Vírgula 8 2 2 2 3 2" xfId="2736" xr:uid="{00000000-0005-0000-0000-0000B00A0000}"/>
    <cellStyle name="Vírgula 8 2 2 2 4" xfId="2737" xr:uid="{00000000-0005-0000-0000-0000B10A0000}"/>
    <cellStyle name="Vírgula 8 2 2 3" xfId="2738" xr:uid="{00000000-0005-0000-0000-0000B20A0000}"/>
    <cellStyle name="Vírgula 8 2 2 3 2" xfId="2739" xr:uid="{00000000-0005-0000-0000-0000B30A0000}"/>
    <cellStyle name="Vírgula 8 2 2 3 2 2" xfId="2740" xr:uid="{00000000-0005-0000-0000-0000B40A0000}"/>
    <cellStyle name="Vírgula 8 2 2 3 3" xfId="2741" xr:uid="{00000000-0005-0000-0000-0000B50A0000}"/>
    <cellStyle name="Vírgula 8 2 2 4" xfId="2742" xr:uid="{00000000-0005-0000-0000-0000B60A0000}"/>
    <cellStyle name="Vírgula 8 2 2 4 2" xfId="2743" xr:uid="{00000000-0005-0000-0000-0000B70A0000}"/>
    <cellStyle name="Vírgula 8 2 2 5" xfId="2744" xr:uid="{00000000-0005-0000-0000-0000B80A0000}"/>
    <cellStyle name="Vírgula 8 2 2 5 2" xfId="2745" xr:uid="{00000000-0005-0000-0000-0000B90A0000}"/>
    <cellStyle name="Vírgula 8 2 2 6" xfId="2746" xr:uid="{00000000-0005-0000-0000-0000BA0A0000}"/>
    <cellStyle name="Vírgula 8 2 2 6 2" xfId="2747" xr:uid="{00000000-0005-0000-0000-0000BB0A0000}"/>
    <cellStyle name="Vírgula 8 2 2 7" xfId="2748" xr:uid="{00000000-0005-0000-0000-0000BC0A0000}"/>
    <cellStyle name="Vírgula 8 2 3" xfId="2749" xr:uid="{00000000-0005-0000-0000-0000BD0A0000}"/>
    <cellStyle name="Vírgula 8 2 3 2" xfId="2750" xr:uid="{00000000-0005-0000-0000-0000BE0A0000}"/>
    <cellStyle name="Vírgula 8 2 3 2 2" xfId="2751" xr:uid="{00000000-0005-0000-0000-0000BF0A0000}"/>
    <cellStyle name="Vírgula 8 2 3 2 2 2" xfId="2752" xr:uid="{00000000-0005-0000-0000-0000C00A0000}"/>
    <cellStyle name="Vírgula 8 2 3 2 2 2 2" xfId="2753" xr:uid="{00000000-0005-0000-0000-0000C10A0000}"/>
    <cellStyle name="Vírgula 8 2 3 2 2 3" xfId="2754" xr:uid="{00000000-0005-0000-0000-0000C20A0000}"/>
    <cellStyle name="Vírgula 8 2 3 2 3" xfId="2755" xr:uid="{00000000-0005-0000-0000-0000C30A0000}"/>
    <cellStyle name="Vírgula 8 2 3 2 3 2" xfId="2756" xr:uid="{00000000-0005-0000-0000-0000C40A0000}"/>
    <cellStyle name="Vírgula 8 2 3 2 4" xfId="2757" xr:uid="{00000000-0005-0000-0000-0000C50A0000}"/>
    <cellStyle name="Vírgula 8 2 3 3" xfId="2758" xr:uid="{00000000-0005-0000-0000-0000C60A0000}"/>
    <cellStyle name="Vírgula 8 2 3 3 2" xfId="2759" xr:uid="{00000000-0005-0000-0000-0000C70A0000}"/>
    <cellStyle name="Vírgula 8 2 3 3 2 2" xfId="2760" xr:uid="{00000000-0005-0000-0000-0000C80A0000}"/>
    <cellStyle name="Vírgula 8 2 3 3 3" xfId="2761" xr:uid="{00000000-0005-0000-0000-0000C90A0000}"/>
    <cellStyle name="Vírgula 8 2 3 4" xfId="2762" xr:uid="{00000000-0005-0000-0000-0000CA0A0000}"/>
    <cellStyle name="Vírgula 8 2 3 4 2" xfId="2763" xr:uid="{00000000-0005-0000-0000-0000CB0A0000}"/>
    <cellStyle name="Vírgula 8 2 3 5" xfId="2764" xr:uid="{00000000-0005-0000-0000-0000CC0A0000}"/>
    <cellStyle name="Vírgula 8 2 3 5 2" xfId="2765" xr:uid="{00000000-0005-0000-0000-0000CD0A0000}"/>
    <cellStyle name="Vírgula 8 2 3 6" xfId="2766" xr:uid="{00000000-0005-0000-0000-0000CE0A0000}"/>
    <cellStyle name="Vírgula 8 2 3 6 2" xfId="2767" xr:uid="{00000000-0005-0000-0000-0000CF0A0000}"/>
    <cellStyle name="Vírgula 8 2 3 7" xfId="2768" xr:uid="{00000000-0005-0000-0000-0000D00A0000}"/>
    <cellStyle name="Vírgula 8 2 4" xfId="2769" xr:uid="{00000000-0005-0000-0000-0000D10A0000}"/>
    <cellStyle name="Vírgula 8 2 4 2" xfId="2770" xr:uid="{00000000-0005-0000-0000-0000D20A0000}"/>
    <cellStyle name="Vírgula 8 2 4 2 2" xfId="2771" xr:uid="{00000000-0005-0000-0000-0000D30A0000}"/>
    <cellStyle name="Vírgula 8 2 4 2 2 2" xfId="2772" xr:uid="{00000000-0005-0000-0000-0000D40A0000}"/>
    <cellStyle name="Vírgula 8 2 4 2 3" xfId="2773" xr:uid="{00000000-0005-0000-0000-0000D50A0000}"/>
    <cellStyle name="Vírgula 8 2 4 3" xfId="2774" xr:uid="{00000000-0005-0000-0000-0000D60A0000}"/>
    <cellStyle name="Vírgula 8 2 4 3 2" xfId="2775" xr:uid="{00000000-0005-0000-0000-0000D70A0000}"/>
    <cellStyle name="Vírgula 8 2 4 4" xfId="2776" xr:uid="{00000000-0005-0000-0000-0000D80A0000}"/>
    <cellStyle name="Vírgula 8 2 5" xfId="2777" xr:uid="{00000000-0005-0000-0000-0000D90A0000}"/>
    <cellStyle name="Vírgula 8 2 5 2" xfId="2778" xr:uid="{00000000-0005-0000-0000-0000DA0A0000}"/>
    <cellStyle name="Vírgula 8 2 5 2 2" xfId="2779" xr:uid="{00000000-0005-0000-0000-0000DB0A0000}"/>
    <cellStyle name="Vírgula 8 2 5 2 2 2" xfId="2780" xr:uid="{00000000-0005-0000-0000-0000DC0A0000}"/>
    <cellStyle name="Vírgula 8 2 5 2 3" xfId="2781" xr:uid="{00000000-0005-0000-0000-0000DD0A0000}"/>
    <cellStyle name="Vírgula 8 2 5 3" xfId="2782" xr:uid="{00000000-0005-0000-0000-0000DE0A0000}"/>
    <cellStyle name="Vírgula 8 2 5 3 2" xfId="2783" xr:uid="{00000000-0005-0000-0000-0000DF0A0000}"/>
    <cellStyle name="Vírgula 8 2 5 4" xfId="2784" xr:uid="{00000000-0005-0000-0000-0000E00A0000}"/>
    <cellStyle name="Vírgula 8 2 6" xfId="2785" xr:uid="{00000000-0005-0000-0000-0000E10A0000}"/>
    <cellStyle name="Vírgula 8 2 6 2" xfId="2786" xr:uid="{00000000-0005-0000-0000-0000E20A0000}"/>
    <cellStyle name="Vírgula 8 2 6 2 2" xfId="2787" xr:uid="{00000000-0005-0000-0000-0000E30A0000}"/>
    <cellStyle name="Vírgula 8 2 6 2 2 2" xfId="2788" xr:uid="{00000000-0005-0000-0000-0000E40A0000}"/>
    <cellStyle name="Vírgula 8 2 6 2 3" xfId="2789" xr:uid="{00000000-0005-0000-0000-0000E50A0000}"/>
    <cellStyle name="Vírgula 8 2 6 3" xfId="2790" xr:uid="{00000000-0005-0000-0000-0000E60A0000}"/>
    <cellStyle name="Vírgula 8 2 6 3 2" xfId="2791" xr:uid="{00000000-0005-0000-0000-0000E70A0000}"/>
    <cellStyle name="Vírgula 8 2 6 4" xfId="2792" xr:uid="{00000000-0005-0000-0000-0000E80A0000}"/>
    <cellStyle name="Vírgula 8 2 7" xfId="2793" xr:uid="{00000000-0005-0000-0000-0000E90A0000}"/>
    <cellStyle name="Vírgula 8 2 7 2" xfId="2794" xr:uid="{00000000-0005-0000-0000-0000EA0A0000}"/>
    <cellStyle name="Vírgula 8 2 7 2 2" xfId="2795" xr:uid="{00000000-0005-0000-0000-0000EB0A0000}"/>
    <cellStyle name="Vírgula 8 2 7 3" xfId="2796" xr:uid="{00000000-0005-0000-0000-0000EC0A0000}"/>
    <cellStyle name="Vírgula 8 2 8" xfId="2797" xr:uid="{00000000-0005-0000-0000-0000ED0A0000}"/>
    <cellStyle name="Vírgula 8 2 8 2" xfId="2798" xr:uid="{00000000-0005-0000-0000-0000EE0A0000}"/>
    <cellStyle name="Vírgula 8 2 9" xfId="2799" xr:uid="{00000000-0005-0000-0000-0000EF0A0000}"/>
    <cellStyle name="Vírgula 8 2 9 2" xfId="2800" xr:uid="{00000000-0005-0000-0000-0000F00A0000}"/>
    <cellStyle name="Vírgula 8 3" xfId="2801" xr:uid="{00000000-0005-0000-0000-0000F10A0000}"/>
    <cellStyle name="Vírgula 8 3 10" xfId="2802" xr:uid="{00000000-0005-0000-0000-0000F20A0000}"/>
    <cellStyle name="Vírgula 8 3 10 2" xfId="2803" xr:uid="{00000000-0005-0000-0000-0000F30A0000}"/>
    <cellStyle name="Vírgula 8 3 11" xfId="2804" xr:uid="{00000000-0005-0000-0000-0000F40A0000}"/>
    <cellStyle name="Vírgula 8 3 11 2" xfId="2805" xr:uid="{00000000-0005-0000-0000-0000F50A0000}"/>
    <cellStyle name="Vírgula 8 3 12" xfId="2806" xr:uid="{00000000-0005-0000-0000-0000F60A0000}"/>
    <cellStyle name="Vírgula 8 3 2" xfId="2807" xr:uid="{00000000-0005-0000-0000-0000F70A0000}"/>
    <cellStyle name="Vírgula 8 3 2 2" xfId="2808" xr:uid="{00000000-0005-0000-0000-0000F80A0000}"/>
    <cellStyle name="Vírgula 8 3 2 2 2" xfId="2809" xr:uid="{00000000-0005-0000-0000-0000F90A0000}"/>
    <cellStyle name="Vírgula 8 3 2 2 2 2" xfId="2810" xr:uid="{00000000-0005-0000-0000-0000FA0A0000}"/>
    <cellStyle name="Vírgula 8 3 2 2 2 2 2" xfId="2811" xr:uid="{00000000-0005-0000-0000-0000FB0A0000}"/>
    <cellStyle name="Vírgula 8 3 2 2 2 3" xfId="2812" xr:uid="{00000000-0005-0000-0000-0000FC0A0000}"/>
    <cellStyle name="Vírgula 8 3 2 2 3" xfId="2813" xr:uid="{00000000-0005-0000-0000-0000FD0A0000}"/>
    <cellStyle name="Vírgula 8 3 2 2 3 2" xfId="2814" xr:uid="{00000000-0005-0000-0000-0000FE0A0000}"/>
    <cellStyle name="Vírgula 8 3 2 2 4" xfId="2815" xr:uid="{00000000-0005-0000-0000-0000FF0A0000}"/>
    <cellStyle name="Vírgula 8 3 2 3" xfId="2816" xr:uid="{00000000-0005-0000-0000-0000000B0000}"/>
    <cellStyle name="Vírgula 8 3 2 3 2" xfId="2817" xr:uid="{00000000-0005-0000-0000-0000010B0000}"/>
    <cellStyle name="Vírgula 8 3 2 3 2 2" xfId="2818" xr:uid="{00000000-0005-0000-0000-0000020B0000}"/>
    <cellStyle name="Vírgula 8 3 2 3 3" xfId="2819" xr:uid="{00000000-0005-0000-0000-0000030B0000}"/>
    <cellStyle name="Vírgula 8 3 2 4" xfId="2820" xr:uid="{00000000-0005-0000-0000-0000040B0000}"/>
    <cellStyle name="Vírgula 8 3 2 4 2" xfId="2821" xr:uid="{00000000-0005-0000-0000-0000050B0000}"/>
    <cellStyle name="Vírgula 8 3 2 5" xfId="2822" xr:uid="{00000000-0005-0000-0000-0000060B0000}"/>
    <cellStyle name="Vírgula 8 3 2 5 2" xfId="2823" xr:uid="{00000000-0005-0000-0000-0000070B0000}"/>
    <cellStyle name="Vírgula 8 3 2 6" xfId="2824" xr:uid="{00000000-0005-0000-0000-0000080B0000}"/>
    <cellStyle name="Vírgula 8 3 2 6 2" xfId="2825" xr:uid="{00000000-0005-0000-0000-0000090B0000}"/>
    <cellStyle name="Vírgula 8 3 2 7" xfId="2826" xr:uid="{00000000-0005-0000-0000-00000A0B0000}"/>
    <cellStyle name="Vírgula 8 3 3" xfId="2827" xr:uid="{00000000-0005-0000-0000-00000B0B0000}"/>
    <cellStyle name="Vírgula 8 3 3 2" xfId="2828" xr:uid="{00000000-0005-0000-0000-00000C0B0000}"/>
    <cellStyle name="Vírgula 8 3 3 2 2" xfId="2829" xr:uid="{00000000-0005-0000-0000-00000D0B0000}"/>
    <cellStyle name="Vírgula 8 3 3 2 2 2" xfId="2830" xr:uid="{00000000-0005-0000-0000-00000E0B0000}"/>
    <cellStyle name="Vírgula 8 3 3 2 2 2 2" xfId="2831" xr:uid="{00000000-0005-0000-0000-00000F0B0000}"/>
    <cellStyle name="Vírgula 8 3 3 2 2 3" xfId="2832" xr:uid="{00000000-0005-0000-0000-0000100B0000}"/>
    <cellStyle name="Vírgula 8 3 3 2 3" xfId="2833" xr:uid="{00000000-0005-0000-0000-0000110B0000}"/>
    <cellStyle name="Vírgula 8 3 3 2 3 2" xfId="2834" xr:uid="{00000000-0005-0000-0000-0000120B0000}"/>
    <cellStyle name="Vírgula 8 3 3 2 4" xfId="2835" xr:uid="{00000000-0005-0000-0000-0000130B0000}"/>
    <cellStyle name="Vírgula 8 3 3 3" xfId="2836" xr:uid="{00000000-0005-0000-0000-0000140B0000}"/>
    <cellStyle name="Vírgula 8 3 3 3 2" xfId="2837" xr:uid="{00000000-0005-0000-0000-0000150B0000}"/>
    <cellStyle name="Vírgula 8 3 3 3 2 2" xfId="2838" xr:uid="{00000000-0005-0000-0000-0000160B0000}"/>
    <cellStyle name="Vírgula 8 3 3 3 3" xfId="2839" xr:uid="{00000000-0005-0000-0000-0000170B0000}"/>
    <cellStyle name="Vírgula 8 3 3 4" xfId="2840" xr:uid="{00000000-0005-0000-0000-0000180B0000}"/>
    <cellStyle name="Vírgula 8 3 3 4 2" xfId="2841" xr:uid="{00000000-0005-0000-0000-0000190B0000}"/>
    <cellStyle name="Vírgula 8 3 3 5" xfId="2842" xr:uid="{00000000-0005-0000-0000-00001A0B0000}"/>
    <cellStyle name="Vírgula 8 3 3 5 2" xfId="2843" xr:uid="{00000000-0005-0000-0000-00001B0B0000}"/>
    <cellStyle name="Vírgula 8 3 3 6" xfId="2844" xr:uid="{00000000-0005-0000-0000-00001C0B0000}"/>
    <cellStyle name="Vírgula 8 3 3 6 2" xfId="2845" xr:uid="{00000000-0005-0000-0000-00001D0B0000}"/>
    <cellStyle name="Vírgula 8 3 3 7" xfId="2846" xr:uid="{00000000-0005-0000-0000-00001E0B0000}"/>
    <cellStyle name="Vírgula 8 3 4" xfId="2847" xr:uid="{00000000-0005-0000-0000-00001F0B0000}"/>
    <cellStyle name="Vírgula 8 3 4 2" xfId="2848" xr:uid="{00000000-0005-0000-0000-0000200B0000}"/>
    <cellStyle name="Vírgula 8 3 4 2 2" xfId="2849" xr:uid="{00000000-0005-0000-0000-0000210B0000}"/>
    <cellStyle name="Vírgula 8 3 4 2 2 2" xfId="2850" xr:uid="{00000000-0005-0000-0000-0000220B0000}"/>
    <cellStyle name="Vírgula 8 3 4 2 3" xfId="2851" xr:uid="{00000000-0005-0000-0000-0000230B0000}"/>
    <cellStyle name="Vírgula 8 3 4 3" xfId="2852" xr:uid="{00000000-0005-0000-0000-0000240B0000}"/>
    <cellStyle name="Vírgula 8 3 4 3 2" xfId="2853" xr:uid="{00000000-0005-0000-0000-0000250B0000}"/>
    <cellStyle name="Vírgula 8 3 4 4" xfId="2854" xr:uid="{00000000-0005-0000-0000-0000260B0000}"/>
    <cellStyle name="Vírgula 8 3 5" xfId="2855" xr:uid="{00000000-0005-0000-0000-0000270B0000}"/>
    <cellStyle name="Vírgula 8 3 5 2" xfId="2856" xr:uid="{00000000-0005-0000-0000-0000280B0000}"/>
    <cellStyle name="Vírgula 8 3 5 2 2" xfId="2857" xr:uid="{00000000-0005-0000-0000-0000290B0000}"/>
    <cellStyle name="Vírgula 8 3 5 2 2 2" xfId="2858" xr:uid="{00000000-0005-0000-0000-00002A0B0000}"/>
    <cellStyle name="Vírgula 8 3 5 2 3" xfId="2859" xr:uid="{00000000-0005-0000-0000-00002B0B0000}"/>
    <cellStyle name="Vírgula 8 3 5 3" xfId="2860" xr:uid="{00000000-0005-0000-0000-00002C0B0000}"/>
    <cellStyle name="Vírgula 8 3 5 3 2" xfId="2861" xr:uid="{00000000-0005-0000-0000-00002D0B0000}"/>
    <cellStyle name="Vírgula 8 3 5 4" xfId="2862" xr:uid="{00000000-0005-0000-0000-00002E0B0000}"/>
    <cellStyle name="Vírgula 8 3 6" xfId="2863" xr:uid="{00000000-0005-0000-0000-00002F0B0000}"/>
    <cellStyle name="Vírgula 8 3 6 2" xfId="2864" xr:uid="{00000000-0005-0000-0000-0000300B0000}"/>
    <cellStyle name="Vírgula 8 3 6 2 2" xfId="2865" xr:uid="{00000000-0005-0000-0000-0000310B0000}"/>
    <cellStyle name="Vírgula 8 3 6 2 2 2" xfId="2866" xr:uid="{00000000-0005-0000-0000-0000320B0000}"/>
    <cellStyle name="Vírgula 8 3 6 2 3" xfId="2867" xr:uid="{00000000-0005-0000-0000-0000330B0000}"/>
    <cellStyle name="Vírgula 8 3 6 3" xfId="2868" xr:uid="{00000000-0005-0000-0000-0000340B0000}"/>
    <cellStyle name="Vírgula 8 3 6 3 2" xfId="2869" xr:uid="{00000000-0005-0000-0000-0000350B0000}"/>
    <cellStyle name="Vírgula 8 3 6 4" xfId="2870" xr:uid="{00000000-0005-0000-0000-0000360B0000}"/>
    <cellStyle name="Vírgula 8 3 7" xfId="2871" xr:uid="{00000000-0005-0000-0000-0000370B0000}"/>
    <cellStyle name="Vírgula 8 3 7 2" xfId="2872" xr:uid="{00000000-0005-0000-0000-0000380B0000}"/>
    <cellStyle name="Vírgula 8 3 7 2 2" xfId="2873" xr:uid="{00000000-0005-0000-0000-0000390B0000}"/>
    <cellStyle name="Vírgula 8 3 7 3" xfId="2874" xr:uid="{00000000-0005-0000-0000-00003A0B0000}"/>
    <cellStyle name="Vírgula 8 3 8" xfId="2875" xr:uid="{00000000-0005-0000-0000-00003B0B0000}"/>
    <cellStyle name="Vírgula 8 3 8 2" xfId="2876" xr:uid="{00000000-0005-0000-0000-00003C0B0000}"/>
    <cellStyle name="Vírgula 8 3 9" xfId="2877" xr:uid="{00000000-0005-0000-0000-00003D0B0000}"/>
    <cellStyle name="Vírgula 8 3 9 2" xfId="2878" xr:uid="{00000000-0005-0000-0000-00003E0B0000}"/>
    <cellStyle name="Vírgula 8 4" xfId="2879" xr:uid="{00000000-0005-0000-0000-00003F0B0000}"/>
    <cellStyle name="Vírgula 8 4 2" xfId="2880" xr:uid="{00000000-0005-0000-0000-0000400B0000}"/>
    <cellStyle name="Vírgula 8 4 2 2" xfId="2881" xr:uid="{00000000-0005-0000-0000-0000410B0000}"/>
    <cellStyle name="Vírgula 8 4 2 2 2" xfId="2882" xr:uid="{00000000-0005-0000-0000-0000420B0000}"/>
    <cellStyle name="Vírgula 8 4 2 2 2 2" xfId="2883" xr:uid="{00000000-0005-0000-0000-0000430B0000}"/>
    <cellStyle name="Vírgula 8 4 2 2 3" xfId="2884" xr:uid="{00000000-0005-0000-0000-0000440B0000}"/>
    <cellStyle name="Vírgula 8 4 2 3" xfId="2885" xr:uid="{00000000-0005-0000-0000-0000450B0000}"/>
    <cellStyle name="Vírgula 8 4 2 3 2" xfId="2886" xr:uid="{00000000-0005-0000-0000-0000460B0000}"/>
    <cellStyle name="Vírgula 8 4 2 4" xfId="2887" xr:uid="{00000000-0005-0000-0000-0000470B0000}"/>
    <cellStyle name="Vírgula 8 4 3" xfId="2888" xr:uid="{00000000-0005-0000-0000-0000480B0000}"/>
    <cellStyle name="Vírgula 8 4 3 2" xfId="2889" xr:uid="{00000000-0005-0000-0000-0000490B0000}"/>
    <cellStyle name="Vírgula 8 4 3 2 2" xfId="2890" xr:uid="{00000000-0005-0000-0000-00004A0B0000}"/>
    <cellStyle name="Vírgula 8 4 3 3" xfId="2891" xr:uid="{00000000-0005-0000-0000-00004B0B0000}"/>
    <cellStyle name="Vírgula 8 4 4" xfId="2892" xr:uid="{00000000-0005-0000-0000-00004C0B0000}"/>
    <cellStyle name="Vírgula 8 4 4 2" xfId="2893" xr:uid="{00000000-0005-0000-0000-00004D0B0000}"/>
    <cellStyle name="Vírgula 8 4 5" xfId="2894" xr:uid="{00000000-0005-0000-0000-00004E0B0000}"/>
    <cellStyle name="Vírgula 8 4 5 2" xfId="2895" xr:uid="{00000000-0005-0000-0000-00004F0B0000}"/>
    <cellStyle name="Vírgula 8 4 6" xfId="2896" xr:uid="{00000000-0005-0000-0000-0000500B0000}"/>
    <cellStyle name="Vírgula 8 4 6 2" xfId="2897" xr:uid="{00000000-0005-0000-0000-0000510B0000}"/>
    <cellStyle name="Vírgula 8 4 7" xfId="2898" xr:uid="{00000000-0005-0000-0000-0000520B0000}"/>
    <cellStyle name="Vírgula 8 5" xfId="2899" xr:uid="{00000000-0005-0000-0000-0000530B0000}"/>
    <cellStyle name="Vírgula 8 5 2" xfId="2900" xr:uid="{00000000-0005-0000-0000-0000540B0000}"/>
    <cellStyle name="Vírgula 8 5 2 2" xfId="2901" xr:uid="{00000000-0005-0000-0000-0000550B0000}"/>
    <cellStyle name="Vírgula 8 5 2 2 2" xfId="2902" xr:uid="{00000000-0005-0000-0000-0000560B0000}"/>
    <cellStyle name="Vírgula 8 5 2 2 2 2" xfId="2903" xr:uid="{00000000-0005-0000-0000-0000570B0000}"/>
    <cellStyle name="Vírgula 8 5 2 2 3" xfId="2904" xr:uid="{00000000-0005-0000-0000-0000580B0000}"/>
    <cellStyle name="Vírgula 8 5 2 3" xfId="2905" xr:uid="{00000000-0005-0000-0000-0000590B0000}"/>
    <cellStyle name="Vírgula 8 5 2 3 2" xfId="2906" xr:uid="{00000000-0005-0000-0000-00005A0B0000}"/>
    <cellStyle name="Vírgula 8 5 2 4" xfId="2907" xr:uid="{00000000-0005-0000-0000-00005B0B0000}"/>
    <cellStyle name="Vírgula 8 5 3" xfId="2908" xr:uid="{00000000-0005-0000-0000-00005C0B0000}"/>
    <cellStyle name="Vírgula 8 5 3 2" xfId="2909" xr:uid="{00000000-0005-0000-0000-00005D0B0000}"/>
    <cellStyle name="Vírgula 8 5 3 2 2" xfId="2910" xr:uid="{00000000-0005-0000-0000-00005E0B0000}"/>
    <cellStyle name="Vírgula 8 5 3 3" xfId="2911" xr:uid="{00000000-0005-0000-0000-00005F0B0000}"/>
    <cellStyle name="Vírgula 8 5 4" xfId="2912" xr:uid="{00000000-0005-0000-0000-0000600B0000}"/>
    <cellStyle name="Vírgula 8 5 4 2" xfId="2913" xr:uid="{00000000-0005-0000-0000-0000610B0000}"/>
    <cellStyle name="Vírgula 8 5 5" xfId="2914" xr:uid="{00000000-0005-0000-0000-0000620B0000}"/>
    <cellStyle name="Vírgula 8 5 5 2" xfId="2915" xr:uid="{00000000-0005-0000-0000-0000630B0000}"/>
    <cellStyle name="Vírgula 8 5 6" xfId="2916" xr:uid="{00000000-0005-0000-0000-0000640B0000}"/>
    <cellStyle name="Vírgula 8 5 6 2" xfId="2917" xr:uid="{00000000-0005-0000-0000-0000650B0000}"/>
    <cellStyle name="Vírgula 8 5 7" xfId="2918" xr:uid="{00000000-0005-0000-0000-0000660B0000}"/>
    <cellStyle name="Vírgula 8 6" xfId="2919" xr:uid="{00000000-0005-0000-0000-0000670B0000}"/>
    <cellStyle name="Vírgula 8 6 2" xfId="2920" xr:uid="{00000000-0005-0000-0000-0000680B0000}"/>
    <cellStyle name="Vírgula 8 6 2 2" xfId="2921" xr:uid="{00000000-0005-0000-0000-0000690B0000}"/>
    <cellStyle name="Vírgula 8 6 2 2 2" xfId="2922" xr:uid="{00000000-0005-0000-0000-00006A0B0000}"/>
    <cellStyle name="Vírgula 8 6 2 3" xfId="2923" xr:uid="{00000000-0005-0000-0000-00006B0B0000}"/>
    <cellStyle name="Vírgula 8 6 3" xfId="2924" xr:uid="{00000000-0005-0000-0000-00006C0B0000}"/>
    <cellStyle name="Vírgula 8 6 3 2" xfId="2925" xr:uid="{00000000-0005-0000-0000-00006D0B0000}"/>
    <cellStyle name="Vírgula 8 6 4" xfId="2926" xr:uid="{00000000-0005-0000-0000-00006E0B0000}"/>
    <cellStyle name="Vírgula 8 7" xfId="2927" xr:uid="{00000000-0005-0000-0000-00006F0B0000}"/>
    <cellStyle name="Vírgula 8 7 2" xfId="2928" xr:uid="{00000000-0005-0000-0000-0000700B0000}"/>
    <cellStyle name="Vírgula 8 7 2 2" xfId="2929" xr:uid="{00000000-0005-0000-0000-0000710B0000}"/>
    <cellStyle name="Vírgula 8 7 2 2 2" xfId="2930" xr:uid="{00000000-0005-0000-0000-0000720B0000}"/>
    <cellStyle name="Vírgula 8 7 2 3" xfId="2931" xr:uid="{00000000-0005-0000-0000-0000730B0000}"/>
    <cellStyle name="Vírgula 8 7 3" xfId="2932" xr:uid="{00000000-0005-0000-0000-0000740B0000}"/>
    <cellStyle name="Vírgula 8 7 3 2" xfId="2933" xr:uid="{00000000-0005-0000-0000-0000750B0000}"/>
    <cellStyle name="Vírgula 8 7 4" xfId="2934" xr:uid="{00000000-0005-0000-0000-0000760B0000}"/>
    <cellStyle name="Vírgula 8 8" xfId="2935" xr:uid="{00000000-0005-0000-0000-0000770B0000}"/>
    <cellStyle name="Vírgula 8 8 2" xfId="2936" xr:uid="{00000000-0005-0000-0000-0000780B0000}"/>
    <cellStyle name="Vírgula 8 8 2 2" xfId="2937" xr:uid="{00000000-0005-0000-0000-0000790B0000}"/>
    <cellStyle name="Vírgula 8 8 2 2 2" xfId="2938" xr:uid="{00000000-0005-0000-0000-00007A0B0000}"/>
    <cellStyle name="Vírgula 8 8 2 3" xfId="2939" xr:uid="{00000000-0005-0000-0000-00007B0B0000}"/>
    <cellStyle name="Vírgula 8 8 3" xfId="2940" xr:uid="{00000000-0005-0000-0000-00007C0B0000}"/>
    <cellStyle name="Vírgula 8 8 3 2" xfId="2941" xr:uid="{00000000-0005-0000-0000-00007D0B0000}"/>
    <cellStyle name="Vírgula 8 8 4" xfId="2942" xr:uid="{00000000-0005-0000-0000-00007E0B0000}"/>
    <cellStyle name="Vírgula 8 9" xfId="2943" xr:uid="{00000000-0005-0000-0000-00007F0B0000}"/>
    <cellStyle name="Vírgula 8 9 2" xfId="2944" xr:uid="{00000000-0005-0000-0000-0000800B0000}"/>
    <cellStyle name="Vírgula 8 9 2 2" xfId="2945" xr:uid="{00000000-0005-0000-0000-0000810B0000}"/>
    <cellStyle name="Vírgula 8 9 3" xfId="2946" xr:uid="{00000000-0005-0000-0000-0000820B0000}"/>
    <cellStyle name="Vírgula 9" xfId="2947" xr:uid="{00000000-0005-0000-0000-0000830B0000}"/>
  </cellStyles>
  <dxfs count="3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microsoft.com/office/2017/10/relationships/person" Target="persons/person3.xml"/><Relationship Id="rId26" Type="http://schemas.microsoft.com/office/2017/10/relationships/person" Target="persons/person11.xml"/><Relationship Id="rId3" Type="http://schemas.openxmlformats.org/officeDocument/2006/relationships/worksheet" Target="worksheets/sheet3.xml"/><Relationship Id="rId21" Type="http://schemas.microsoft.com/office/2017/10/relationships/person" Target="persons/person6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17" Type="http://schemas.microsoft.com/office/2017/10/relationships/person" Target="persons/person2.xml"/><Relationship Id="rId25" Type="http://schemas.microsoft.com/office/2017/10/relationships/person" Target="persons/person10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20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24" Type="http://schemas.microsoft.com/office/2017/10/relationships/person" Target="persons/person9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23" Type="http://schemas.microsoft.com/office/2017/10/relationships/person" Target="persons/person8.xml"/><Relationship Id="rId10" Type="http://schemas.openxmlformats.org/officeDocument/2006/relationships/styles" Target="styles.xml"/><Relationship Id="rId19" Type="http://schemas.microsoft.com/office/2017/10/relationships/person" Target="persons/person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27" Type="http://schemas.microsoft.com/office/2017/10/relationships/person" Target="persons/person13.xml"/><Relationship Id="rId22" Type="http://schemas.microsoft.com/office/2017/10/relationships/person" Target="persons/person12.xml"/><Relationship Id="rId14" Type="http://schemas.microsoft.com/office/2017/10/relationships/person" Target="persons/person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</xdr:row>
          <xdr:rowOff>142875</xdr:rowOff>
        </xdr:from>
        <xdr:to>
          <xdr:col>2</xdr:col>
          <xdr:colOff>904875</xdr:colOff>
          <xdr:row>5</xdr:row>
          <xdr:rowOff>371475</xdr:rowOff>
        </xdr:to>
        <xdr:sp macro="" textlink="">
          <xdr:nvSpPr>
            <xdr:cNvPr id="1142" name="Object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28575</xdr:rowOff>
        </xdr:from>
        <xdr:to>
          <xdr:col>1</xdr:col>
          <xdr:colOff>1095375</xdr:colOff>
          <xdr:row>5</xdr:row>
          <xdr:rowOff>219075</xdr:rowOff>
        </xdr:to>
        <xdr:sp macro="" textlink="">
          <xdr:nvSpPr>
            <xdr:cNvPr id="2165" name="Object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</xdr:row>
          <xdr:rowOff>85725</xdr:rowOff>
        </xdr:from>
        <xdr:to>
          <xdr:col>1</xdr:col>
          <xdr:colOff>914400</xdr:colOff>
          <xdr:row>4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10</xdr:row>
      <xdr:rowOff>0</xdr:rowOff>
    </xdr:from>
    <xdr:to>
      <xdr:col>8</xdr:col>
      <xdr:colOff>657225</xdr:colOff>
      <xdr:row>16</xdr:row>
      <xdr:rowOff>9525</xdr:rowOff>
    </xdr:to>
    <xdr:pic>
      <xdr:nvPicPr>
        <xdr:cNvPr id="29706" name="Imagem 1">
          <a:extLst>
            <a:ext uri="{FF2B5EF4-FFF2-40B4-BE49-F238E27FC236}">
              <a16:creationId xmlns:a16="http://schemas.microsoft.com/office/drawing/2014/main" id="{00000000-0008-0000-0300-00000A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905000"/>
          <a:ext cx="2381250" cy="1047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17</xdr:row>
      <xdr:rowOff>38100</xdr:rowOff>
    </xdr:from>
    <xdr:to>
      <xdr:col>8</xdr:col>
      <xdr:colOff>647700</xdr:colOff>
      <xdr:row>31</xdr:row>
      <xdr:rowOff>9525</xdr:rowOff>
    </xdr:to>
    <xdr:pic>
      <xdr:nvPicPr>
        <xdr:cNvPr id="29707" name="Imagem 2">
          <a:extLst>
            <a:ext uri="{FF2B5EF4-FFF2-40B4-BE49-F238E27FC236}">
              <a16:creationId xmlns:a16="http://schemas.microsoft.com/office/drawing/2014/main" id="{00000000-0008-0000-0300-00000B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143250"/>
          <a:ext cx="23812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</xdr:row>
          <xdr:rowOff>85725</xdr:rowOff>
        </xdr:from>
        <xdr:to>
          <xdr:col>8</xdr:col>
          <xdr:colOff>676275</xdr:colOff>
          <xdr:row>5</xdr:row>
          <xdr:rowOff>123825</xdr:rowOff>
        </xdr:to>
        <xdr:sp macro="" textlink="">
          <xdr:nvSpPr>
            <xdr:cNvPr id="12769" name="Object 1505" hidden="1">
              <a:extLst>
                <a:ext uri="{63B3BB69-23CF-44E3-9099-C40C66FF867C}">
                  <a14:compatExt spid="_x0000_s12769"/>
                </a:ext>
                <a:ext uri="{FF2B5EF4-FFF2-40B4-BE49-F238E27FC236}">
                  <a16:creationId xmlns:a16="http://schemas.microsoft.com/office/drawing/2014/main" id="{00000000-0008-0000-0300-0000E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</xdr:row>
          <xdr:rowOff>85725</xdr:rowOff>
        </xdr:from>
        <xdr:to>
          <xdr:col>1</xdr:col>
          <xdr:colOff>904875</xdr:colOff>
          <xdr:row>4</xdr:row>
          <xdr:rowOff>133350</xdr:rowOff>
        </xdr:to>
        <xdr:sp macro="" textlink="">
          <xdr:nvSpPr>
            <xdr:cNvPr id="13327" name="Object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4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</xdr:row>
          <xdr:rowOff>114300</xdr:rowOff>
        </xdr:from>
        <xdr:to>
          <xdr:col>1</xdr:col>
          <xdr:colOff>942975</xdr:colOff>
          <xdr:row>4</xdr:row>
          <xdr:rowOff>161925</xdr:rowOff>
        </xdr:to>
        <xdr:sp macro="" textlink="">
          <xdr:nvSpPr>
            <xdr:cNvPr id="17414" name="Object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7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ndiceseconomicos.secovi.com.br/indicadormensal.php?idindicador=59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BD568"/>
  <sheetViews>
    <sheetView tabSelected="1" zoomScale="80" zoomScaleNormal="80" workbookViewId="0">
      <pane ySplit="10" topLeftCell="A165" activePane="bottomLeft" state="frozen"/>
      <selection pane="bottomLeft" activeCell="B1" sqref="B1:P198"/>
    </sheetView>
  </sheetViews>
  <sheetFormatPr defaultRowHeight="12.75"/>
  <cols>
    <col min="1" max="1" width="3.5703125" style="1" customWidth="1"/>
    <col min="2" max="2" width="6.42578125" style="1" bestFit="1" customWidth="1"/>
    <col min="3" max="3" width="14.7109375" style="1" customWidth="1"/>
    <col min="4" max="4" width="13.7109375" style="1" customWidth="1"/>
    <col min="5" max="5" width="50.85546875" style="1" customWidth="1"/>
    <col min="6" max="6" width="11" style="1" customWidth="1"/>
    <col min="7" max="7" width="13.42578125" style="1" customWidth="1"/>
    <col min="8" max="8" width="12.5703125" style="1" customWidth="1"/>
    <col min="9" max="9" width="14" style="1" customWidth="1"/>
    <col min="10" max="10" width="12.7109375" style="1" bestFit="1" customWidth="1"/>
    <col min="11" max="11" width="13.42578125" style="1" bestFit="1" customWidth="1"/>
    <col min="12" max="12" width="13.7109375" style="1" customWidth="1"/>
    <col min="13" max="13" width="12.7109375" style="1" bestFit="1" customWidth="1"/>
    <col min="14" max="14" width="15.42578125" style="1" customWidth="1"/>
    <col min="15" max="15" width="15" style="1" customWidth="1"/>
    <col min="16" max="16" width="16.28515625" style="1" customWidth="1"/>
    <col min="17" max="17" width="10.140625" style="25" customWidth="1"/>
    <col min="18" max="18" width="9.5703125" style="25" customWidth="1"/>
    <col min="19" max="19" width="8.28515625" style="25" customWidth="1"/>
    <col min="20" max="56" width="9.140625" style="25"/>
    <col min="57" max="16384" width="9.140625" style="1"/>
  </cols>
  <sheetData>
    <row r="1" spans="1:56" ht="11.25" customHeight="1" thickBot="1">
      <c r="A1" s="3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56" s="85" customFormat="1" ht="18.95" customHeight="1">
      <c r="B2" s="278"/>
      <c r="C2" s="278"/>
      <c r="D2" s="84" t="s">
        <v>0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1:56" s="85" customFormat="1" ht="18.95" customHeight="1">
      <c r="D3" s="85" t="s">
        <v>1</v>
      </c>
      <c r="F3" s="158"/>
      <c r="G3" s="158"/>
      <c r="J3" s="158"/>
      <c r="K3" s="158"/>
      <c r="L3" s="85" t="s">
        <v>2</v>
      </c>
      <c r="N3" s="158"/>
      <c r="O3" s="158"/>
      <c r="P3" s="158"/>
    </row>
    <row r="4" spans="1:56" s="85" customFormat="1" ht="18.95" customHeight="1">
      <c r="D4" s="85" t="s">
        <v>3</v>
      </c>
      <c r="F4" s="158"/>
      <c r="G4" s="158"/>
      <c r="J4" s="159"/>
      <c r="K4" s="159"/>
      <c r="L4" s="85" t="s">
        <v>272</v>
      </c>
      <c r="N4" s="158"/>
      <c r="O4" s="158"/>
    </row>
    <row r="5" spans="1:56" s="85" customFormat="1" ht="18.95" customHeight="1">
      <c r="D5" s="85" t="s">
        <v>229</v>
      </c>
      <c r="F5" s="158"/>
      <c r="G5" s="158"/>
      <c r="J5" s="158"/>
      <c r="K5" s="158"/>
      <c r="L5" s="85" t="s">
        <v>275</v>
      </c>
      <c r="N5" s="158"/>
      <c r="O5" s="158"/>
      <c r="P5" s="158"/>
    </row>
    <row r="6" spans="1:56" s="85" customFormat="1" ht="30" customHeight="1">
      <c r="D6" s="359" t="s">
        <v>289</v>
      </c>
      <c r="E6" s="359"/>
      <c r="F6" s="359"/>
      <c r="G6" s="359"/>
      <c r="H6" s="359"/>
      <c r="I6" s="359"/>
      <c r="J6" s="359"/>
      <c r="K6" s="359"/>
      <c r="L6" s="85" t="s">
        <v>274</v>
      </c>
      <c r="N6" s="158"/>
      <c r="O6" s="158"/>
      <c r="P6" s="158"/>
    </row>
    <row r="7" spans="1:56" s="85" customFormat="1" ht="18.95" customHeight="1" thickBot="1">
      <c r="B7" s="163"/>
      <c r="C7" s="163"/>
      <c r="D7" s="163" t="s">
        <v>457</v>
      </c>
      <c r="E7" s="163" t="s">
        <v>456</v>
      </c>
      <c r="F7" s="160"/>
      <c r="G7" s="160"/>
      <c r="H7" s="163"/>
      <c r="I7" s="163"/>
      <c r="J7" s="160"/>
      <c r="K7" s="160"/>
      <c r="L7" s="163" t="s">
        <v>4</v>
      </c>
      <c r="M7" s="163"/>
      <c r="N7" s="160"/>
      <c r="O7" s="160"/>
      <c r="P7" s="160"/>
    </row>
    <row r="8" spans="1:56" s="91" customFormat="1" ht="18.95" customHeight="1">
      <c r="A8" s="26"/>
      <c r="B8" s="368" t="s">
        <v>5</v>
      </c>
      <c r="C8" s="364" t="s">
        <v>6</v>
      </c>
      <c r="D8" s="364" t="s">
        <v>7</v>
      </c>
      <c r="E8" s="364" t="s">
        <v>8</v>
      </c>
      <c r="F8" s="364" t="s">
        <v>9</v>
      </c>
      <c r="G8" s="364" t="s">
        <v>10</v>
      </c>
      <c r="H8" s="364" t="s">
        <v>11</v>
      </c>
      <c r="I8" s="364"/>
      <c r="J8" s="364"/>
      <c r="K8" s="364" t="s">
        <v>12</v>
      </c>
      <c r="L8" s="364"/>
      <c r="M8" s="364"/>
      <c r="N8" s="364" t="s">
        <v>13</v>
      </c>
      <c r="O8" s="364"/>
      <c r="P8" s="36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  <row r="9" spans="1:56" s="91" customFormat="1" ht="15" customHeight="1">
      <c r="A9" s="26"/>
      <c r="B9" s="369"/>
      <c r="C9" s="365"/>
      <c r="D9" s="365"/>
      <c r="E9" s="365"/>
      <c r="F9" s="365"/>
      <c r="G9" s="365"/>
      <c r="H9" s="362" t="s">
        <v>14</v>
      </c>
      <c r="I9" s="362" t="s">
        <v>15</v>
      </c>
      <c r="J9" s="362" t="s">
        <v>16</v>
      </c>
      <c r="K9" s="362" t="s">
        <v>14</v>
      </c>
      <c r="L9" s="362" t="s">
        <v>15</v>
      </c>
      <c r="M9" s="362" t="s">
        <v>16</v>
      </c>
      <c r="N9" s="362" t="s">
        <v>17</v>
      </c>
      <c r="O9" s="362" t="s">
        <v>18</v>
      </c>
      <c r="P9" s="360" t="s">
        <v>19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s="91" customFormat="1" ht="18" customHeight="1" thickBot="1">
      <c r="A10" s="26"/>
      <c r="B10" s="370"/>
      <c r="C10" s="366"/>
      <c r="D10" s="366"/>
      <c r="E10" s="366"/>
      <c r="F10" s="366"/>
      <c r="G10" s="366"/>
      <c r="H10" s="363"/>
      <c r="I10" s="363"/>
      <c r="J10" s="363"/>
      <c r="K10" s="363"/>
      <c r="L10" s="363"/>
      <c r="M10" s="363"/>
      <c r="N10" s="363"/>
      <c r="O10" s="363"/>
      <c r="P10" s="361"/>
      <c r="Q10" s="111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s="91" customFormat="1" ht="21" customHeight="1" thickBot="1">
      <c r="A11" s="26"/>
      <c r="B11" s="482" t="s">
        <v>325</v>
      </c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11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</row>
    <row r="12" spans="1:56" s="86" customFormat="1" ht="20.25" customHeight="1">
      <c r="A12" s="176"/>
      <c r="B12" s="352" t="s">
        <v>339</v>
      </c>
      <c r="C12" s="352"/>
      <c r="D12" s="352"/>
      <c r="E12" s="352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176"/>
      <c r="R12" s="87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</row>
    <row r="13" spans="1:56" s="86" customFormat="1" ht="39" customHeight="1">
      <c r="A13" s="176"/>
      <c r="B13" s="286" t="s">
        <v>326</v>
      </c>
      <c r="C13" s="287" t="s">
        <v>21</v>
      </c>
      <c r="D13" s="300">
        <v>97599</v>
      </c>
      <c r="E13" s="301" t="s">
        <v>230</v>
      </c>
      <c r="F13" s="303" t="s">
        <v>287</v>
      </c>
      <c r="G13" s="290">
        <v>38</v>
      </c>
      <c r="H13" s="303">
        <v>16.03</v>
      </c>
      <c r="I13" s="304">
        <v>7.6</v>
      </c>
      <c r="J13" s="303">
        <f t="shared" ref="J13:J18" si="0">H13+I13</f>
        <v>23.630000000000003</v>
      </c>
      <c r="K13" s="303">
        <f>TRUNC(H13*(1+C$188),2)</f>
        <v>19.63</v>
      </c>
      <c r="L13" s="304">
        <f>TRUNC(I13*(1+C$188),2)</f>
        <v>9.3000000000000007</v>
      </c>
      <c r="M13" s="304">
        <f t="shared" ref="M13:M18" si="1">K13+L13</f>
        <v>28.93</v>
      </c>
      <c r="N13" s="305">
        <f t="shared" ref="N13:N18" si="2">ROUND(G13*K13,2)</f>
        <v>745.94</v>
      </c>
      <c r="O13" s="303">
        <f t="shared" ref="O13:O18" si="3">ROUND(G13*L13,2)</f>
        <v>353.4</v>
      </c>
      <c r="P13" s="303">
        <f t="shared" ref="P13:P18" si="4">N13+O13</f>
        <v>1099.3400000000001</v>
      </c>
      <c r="Q13" s="176"/>
      <c r="R13" s="87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</row>
    <row r="14" spans="1:56" s="86" customFormat="1" ht="39.75" customHeight="1">
      <c r="A14" s="176"/>
      <c r="B14" s="286" t="s">
        <v>327</v>
      </c>
      <c r="C14" s="287" t="s">
        <v>234</v>
      </c>
      <c r="D14" s="300">
        <v>12312</v>
      </c>
      <c r="E14" s="289" t="s">
        <v>236</v>
      </c>
      <c r="F14" s="303" t="s">
        <v>287</v>
      </c>
      <c r="G14" s="290">
        <v>12</v>
      </c>
      <c r="H14" s="303">
        <v>263.52999999999997</v>
      </c>
      <c r="I14" s="304">
        <v>7.29</v>
      </c>
      <c r="J14" s="303">
        <f t="shared" si="0"/>
        <v>270.82</v>
      </c>
      <c r="K14" s="303">
        <f t="shared" ref="K14:K19" si="5">TRUNC(H14*(1+C$188),2)</f>
        <v>322.75</v>
      </c>
      <c r="L14" s="304">
        <f t="shared" ref="L14:L19" si="6">TRUNC(I14*(1+C$188),2)</f>
        <v>8.92</v>
      </c>
      <c r="M14" s="304">
        <f t="shared" si="1"/>
        <v>331.67</v>
      </c>
      <c r="N14" s="305">
        <f t="shared" si="2"/>
        <v>3873</v>
      </c>
      <c r="O14" s="303">
        <f t="shared" si="3"/>
        <v>107.04</v>
      </c>
      <c r="P14" s="303">
        <f t="shared" si="4"/>
        <v>3980.04</v>
      </c>
      <c r="Q14" s="176"/>
      <c r="R14" s="87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</row>
    <row r="15" spans="1:56" s="86" customFormat="1" ht="39.75" customHeight="1">
      <c r="A15" s="176"/>
      <c r="B15" s="286" t="s">
        <v>328</v>
      </c>
      <c r="C15" s="287" t="s">
        <v>21</v>
      </c>
      <c r="D15" s="300">
        <v>95727</v>
      </c>
      <c r="E15" s="289" t="s">
        <v>280</v>
      </c>
      <c r="F15" s="303" t="s">
        <v>271</v>
      </c>
      <c r="G15" s="290">
        <v>400</v>
      </c>
      <c r="H15" s="303">
        <v>6.55</v>
      </c>
      <c r="I15" s="304">
        <v>13.88</v>
      </c>
      <c r="J15" s="303">
        <f t="shared" si="0"/>
        <v>20.43</v>
      </c>
      <c r="K15" s="303">
        <f t="shared" si="5"/>
        <v>8.02</v>
      </c>
      <c r="L15" s="304">
        <f t="shared" si="6"/>
        <v>16.989999999999998</v>
      </c>
      <c r="M15" s="304">
        <f t="shared" si="1"/>
        <v>25.009999999999998</v>
      </c>
      <c r="N15" s="305">
        <f t="shared" si="2"/>
        <v>3208</v>
      </c>
      <c r="O15" s="303">
        <f t="shared" si="3"/>
        <v>6796</v>
      </c>
      <c r="P15" s="303">
        <f t="shared" si="4"/>
        <v>10004</v>
      </c>
      <c r="Q15" s="176"/>
      <c r="R15" s="87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</row>
    <row r="16" spans="1:56" s="86" customFormat="1" ht="39.75" customHeight="1">
      <c r="A16" s="176"/>
      <c r="B16" s="286" t="s">
        <v>329</v>
      </c>
      <c r="C16" s="287" t="s">
        <v>21</v>
      </c>
      <c r="D16" s="300">
        <v>104396</v>
      </c>
      <c r="E16" s="289" t="s">
        <v>273</v>
      </c>
      <c r="F16" s="303" t="s">
        <v>287</v>
      </c>
      <c r="G16" s="290">
        <v>50</v>
      </c>
      <c r="H16" s="303">
        <v>9.26</v>
      </c>
      <c r="I16" s="304">
        <v>13.17</v>
      </c>
      <c r="J16" s="303">
        <f t="shared" si="0"/>
        <v>22.43</v>
      </c>
      <c r="K16" s="303">
        <f t="shared" si="5"/>
        <v>11.34</v>
      </c>
      <c r="L16" s="304">
        <f t="shared" si="6"/>
        <v>16.12</v>
      </c>
      <c r="M16" s="304">
        <f t="shared" si="1"/>
        <v>27.46</v>
      </c>
      <c r="N16" s="305">
        <f t="shared" si="2"/>
        <v>567</v>
      </c>
      <c r="O16" s="303">
        <f t="shared" si="3"/>
        <v>806</v>
      </c>
      <c r="P16" s="303">
        <f t="shared" si="4"/>
        <v>1373</v>
      </c>
      <c r="Q16" s="176"/>
      <c r="R16" s="87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</row>
    <row r="17" spans="1:56" s="86" customFormat="1" ht="39.75" customHeight="1">
      <c r="A17" s="176"/>
      <c r="B17" s="286" t="s">
        <v>330</v>
      </c>
      <c r="C17" s="287" t="s">
        <v>21</v>
      </c>
      <c r="D17" s="300">
        <v>91990</v>
      </c>
      <c r="E17" s="289" t="s">
        <v>276</v>
      </c>
      <c r="F17" s="303" t="s">
        <v>287</v>
      </c>
      <c r="G17" s="290">
        <v>50</v>
      </c>
      <c r="H17" s="303">
        <v>12.22</v>
      </c>
      <c r="I17" s="304">
        <v>28.05</v>
      </c>
      <c r="J17" s="303">
        <f t="shared" si="0"/>
        <v>40.270000000000003</v>
      </c>
      <c r="K17" s="303">
        <f t="shared" si="5"/>
        <v>14.96</v>
      </c>
      <c r="L17" s="304">
        <f t="shared" si="6"/>
        <v>34.35</v>
      </c>
      <c r="M17" s="304">
        <f t="shared" si="1"/>
        <v>49.31</v>
      </c>
      <c r="N17" s="305">
        <f t="shared" si="2"/>
        <v>748</v>
      </c>
      <c r="O17" s="303">
        <f t="shared" si="3"/>
        <v>1717.5</v>
      </c>
      <c r="P17" s="303">
        <f t="shared" si="4"/>
        <v>2465.5</v>
      </c>
      <c r="Q17" s="176"/>
      <c r="R17" s="87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</row>
    <row r="18" spans="1:56" s="86" customFormat="1" ht="39.75" customHeight="1">
      <c r="A18" s="176"/>
      <c r="B18" s="286" t="s">
        <v>331</v>
      </c>
      <c r="C18" s="287" t="s">
        <v>21</v>
      </c>
      <c r="D18" s="300">
        <v>91926</v>
      </c>
      <c r="E18" s="289" t="s">
        <v>277</v>
      </c>
      <c r="F18" s="303" t="s">
        <v>271</v>
      </c>
      <c r="G18" s="290">
        <v>400</v>
      </c>
      <c r="H18" s="303">
        <v>2.73</v>
      </c>
      <c r="I18" s="304">
        <v>1.58</v>
      </c>
      <c r="J18" s="303">
        <f t="shared" si="0"/>
        <v>4.3100000000000005</v>
      </c>
      <c r="K18" s="303">
        <f t="shared" si="5"/>
        <v>3.34</v>
      </c>
      <c r="L18" s="304">
        <f t="shared" si="6"/>
        <v>1.93</v>
      </c>
      <c r="M18" s="304">
        <f t="shared" si="1"/>
        <v>5.27</v>
      </c>
      <c r="N18" s="305">
        <f t="shared" si="2"/>
        <v>1336</v>
      </c>
      <c r="O18" s="303">
        <f t="shared" si="3"/>
        <v>772</v>
      </c>
      <c r="P18" s="303">
        <f t="shared" si="4"/>
        <v>2108</v>
      </c>
      <c r="Q18" s="176"/>
      <c r="R18" s="87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</row>
    <row r="19" spans="1:56" s="86" customFormat="1" ht="39.75" customHeight="1">
      <c r="A19" s="176"/>
      <c r="B19" s="286" t="s">
        <v>340</v>
      </c>
      <c r="C19" s="287" t="s">
        <v>21</v>
      </c>
      <c r="D19" s="300">
        <v>93661</v>
      </c>
      <c r="E19" s="289" t="s">
        <v>286</v>
      </c>
      <c r="F19" s="303" t="s">
        <v>233</v>
      </c>
      <c r="G19" s="290">
        <v>1</v>
      </c>
      <c r="H19" s="303">
        <v>51.2</v>
      </c>
      <c r="I19" s="304">
        <v>3.05</v>
      </c>
      <c r="J19" s="303">
        <f t="shared" ref="J19" si="7">H19+I19</f>
        <v>54.25</v>
      </c>
      <c r="K19" s="303">
        <f t="shared" si="5"/>
        <v>62.7</v>
      </c>
      <c r="L19" s="304">
        <f t="shared" si="6"/>
        <v>3.73</v>
      </c>
      <c r="M19" s="304">
        <f t="shared" ref="M19" si="8">K19+L19</f>
        <v>66.430000000000007</v>
      </c>
      <c r="N19" s="305">
        <f t="shared" ref="N19" si="9">ROUND(G19*K19,2)</f>
        <v>62.7</v>
      </c>
      <c r="O19" s="303">
        <f t="shared" ref="O19" si="10">ROUND(G19*L19,2)</f>
        <v>3.73</v>
      </c>
      <c r="P19" s="303">
        <f t="shared" ref="P19" si="11">N19+O19</f>
        <v>66.430000000000007</v>
      </c>
      <c r="Q19" s="176"/>
      <c r="R19" s="87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</row>
    <row r="20" spans="1:56" s="86" customFormat="1" ht="20.25" customHeight="1" thickBot="1">
      <c r="A20" s="176"/>
      <c r="B20" s="280"/>
      <c r="C20" s="280"/>
      <c r="D20" s="281"/>
      <c r="E20" s="282"/>
      <c r="F20" s="280"/>
      <c r="G20" s="280"/>
      <c r="H20" s="283"/>
      <c r="I20" s="72"/>
      <c r="J20" s="72"/>
      <c r="K20" s="284"/>
      <c r="L20" s="284"/>
      <c r="M20" s="284"/>
      <c r="N20" s="355" t="s">
        <v>20</v>
      </c>
      <c r="O20" s="355"/>
      <c r="P20" s="285">
        <f>SUM(P13:P19)</f>
        <v>21096.31</v>
      </c>
      <c r="Q20" s="176"/>
      <c r="R20" s="87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</row>
    <row r="21" spans="1:56" s="86" customFormat="1" ht="13.5" thickBot="1">
      <c r="A21" s="176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176"/>
      <c r="R21" s="87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</row>
    <row r="22" spans="1:56" s="86" customFormat="1" ht="20.25" customHeight="1">
      <c r="A22" s="176"/>
      <c r="B22" s="352" t="s">
        <v>431</v>
      </c>
      <c r="C22" s="352"/>
      <c r="D22" s="352"/>
      <c r="E22" s="352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176"/>
      <c r="R22" s="87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</row>
    <row r="23" spans="1:56" s="86" customFormat="1" ht="39.75" customHeight="1">
      <c r="A23" s="176"/>
      <c r="B23" s="298" t="s">
        <v>341</v>
      </c>
      <c r="C23" s="287" t="s">
        <v>234</v>
      </c>
      <c r="D23" s="300">
        <v>8058</v>
      </c>
      <c r="E23" s="289" t="s">
        <v>235</v>
      </c>
      <c r="F23" s="303" t="s">
        <v>233</v>
      </c>
      <c r="G23" s="302">
        <v>1</v>
      </c>
      <c r="H23" s="304">
        <v>443.8</v>
      </c>
      <c r="I23" s="304">
        <v>8.57</v>
      </c>
      <c r="J23" s="303">
        <f t="shared" ref="J23" si="12">H23+I23</f>
        <v>452.37</v>
      </c>
      <c r="K23" s="303">
        <f>TRUNC(H23*(1+C$188),2)</f>
        <v>543.53</v>
      </c>
      <c r="L23" s="304">
        <f>TRUNC(I23*(1+C$188),2)</f>
        <v>10.49</v>
      </c>
      <c r="M23" s="304">
        <f t="shared" ref="M23" si="13">K23+L23</f>
        <v>554.02</v>
      </c>
      <c r="N23" s="303">
        <f t="shared" ref="N23" si="14">ROUND(G23*K23,2)</f>
        <v>543.53</v>
      </c>
      <c r="O23" s="303">
        <f t="shared" ref="O23" si="15">ROUND(G23*L23,2)</f>
        <v>10.49</v>
      </c>
      <c r="P23" s="303">
        <f>N23+O23</f>
        <v>554.02</v>
      </c>
      <c r="Q23" s="176"/>
      <c r="R23" s="87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</row>
    <row r="24" spans="1:56" s="86" customFormat="1" ht="31.5" customHeight="1">
      <c r="A24" s="176"/>
      <c r="B24" s="298" t="s">
        <v>342</v>
      </c>
      <c r="C24" s="287" t="s">
        <v>234</v>
      </c>
      <c r="D24" s="300">
        <v>11824</v>
      </c>
      <c r="E24" s="289" t="s">
        <v>237</v>
      </c>
      <c r="F24" s="303" t="s">
        <v>233</v>
      </c>
      <c r="G24" s="302">
        <v>10</v>
      </c>
      <c r="H24" s="304">
        <v>199.96</v>
      </c>
      <c r="I24" s="304">
        <v>10.199999999999999</v>
      </c>
      <c r="J24" s="303">
        <f>H24+I24</f>
        <v>210.16</v>
      </c>
      <c r="K24" s="303">
        <f t="shared" ref="K24:K27" si="16">TRUNC(H24*(1+C$188),2)</f>
        <v>244.89</v>
      </c>
      <c r="L24" s="304">
        <f t="shared" ref="L24:L27" si="17">TRUNC(I24*(1+C$188),2)</f>
        <v>12.49</v>
      </c>
      <c r="M24" s="304">
        <f>K24+L24</f>
        <v>257.38</v>
      </c>
      <c r="N24" s="303">
        <f>ROUND(G24*K24,2)</f>
        <v>2448.9</v>
      </c>
      <c r="O24" s="303">
        <f>ROUND(G24*L24,2)</f>
        <v>124.9</v>
      </c>
      <c r="P24" s="303">
        <f>N24+O24</f>
        <v>2573.8000000000002</v>
      </c>
      <c r="Q24" s="176"/>
      <c r="R24" s="87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</row>
    <row r="25" spans="1:56" s="86" customFormat="1" ht="33" customHeight="1">
      <c r="A25" s="176"/>
      <c r="B25" s="298" t="s">
        <v>343</v>
      </c>
      <c r="C25" s="287" t="s">
        <v>234</v>
      </c>
      <c r="D25" s="300">
        <v>11829</v>
      </c>
      <c r="E25" s="289" t="s">
        <v>238</v>
      </c>
      <c r="F25" s="303" t="s">
        <v>233</v>
      </c>
      <c r="G25" s="302">
        <v>10</v>
      </c>
      <c r="H25" s="304">
        <v>154.76</v>
      </c>
      <c r="I25" s="304">
        <v>7.29</v>
      </c>
      <c r="J25" s="303">
        <f>H25+I25</f>
        <v>162.04999999999998</v>
      </c>
      <c r="K25" s="303">
        <f t="shared" si="16"/>
        <v>189.54</v>
      </c>
      <c r="L25" s="304">
        <f t="shared" si="17"/>
        <v>8.92</v>
      </c>
      <c r="M25" s="304">
        <f>K25+L25</f>
        <v>198.45999999999998</v>
      </c>
      <c r="N25" s="303">
        <f>ROUND(G25*K25,2)</f>
        <v>1895.4</v>
      </c>
      <c r="O25" s="303">
        <f>ROUND(G25*L25,2)</f>
        <v>89.2</v>
      </c>
      <c r="P25" s="303">
        <f>N25+O25</f>
        <v>1984.6000000000001</v>
      </c>
      <c r="Q25" s="176"/>
      <c r="R25" s="87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</row>
    <row r="26" spans="1:56" s="86" customFormat="1" ht="39.75" customHeight="1">
      <c r="A26" s="176"/>
      <c r="B26" s="298" t="s">
        <v>344</v>
      </c>
      <c r="C26" s="287" t="s">
        <v>21</v>
      </c>
      <c r="D26" s="300">
        <v>95727</v>
      </c>
      <c r="E26" s="289" t="s">
        <v>279</v>
      </c>
      <c r="F26" s="303" t="s">
        <v>271</v>
      </c>
      <c r="G26" s="290">
        <v>280</v>
      </c>
      <c r="H26" s="303">
        <v>6.55</v>
      </c>
      <c r="I26" s="304">
        <v>13.88</v>
      </c>
      <c r="J26" s="303">
        <f t="shared" ref="J26" si="18">H26+I26</f>
        <v>20.43</v>
      </c>
      <c r="K26" s="303">
        <f t="shared" si="16"/>
        <v>8.02</v>
      </c>
      <c r="L26" s="304">
        <f t="shared" si="17"/>
        <v>16.989999999999998</v>
      </c>
      <c r="M26" s="304">
        <f t="shared" ref="M26" si="19">K26+L26</f>
        <v>25.009999999999998</v>
      </c>
      <c r="N26" s="305">
        <f t="shared" ref="N26" si="20">ROUND(G26*K26,2)</f>
        <v>2245.6</v>
      </c>
      <c r="O26" s="303">
        <f t="shared" ref="O26" si="21">ROUND(G26*L26,2)</f>
        <v>4757.2</v>
      </c>
      <c r="P26" s="303">
        <f t="shared" ref="P26" si="22">N26+O26</f>
        <v>7002.7999999999993</v>
      </c>
      <c r="Q26" s="176"/>
      <c r="R26" s="87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</row>
    <row r="27" spans="1:56" s="86" customFormat="1" ht="39.75" customHeight="1">
      <c r="A27" s="176"/>
      <c r="B27" s="298" t="s">
        <v>345</v>
      </c>
      <c r="C27" s="287" t="s">
        <v>21</v>
      </c>
      <c r="D27" s="300">
        <v>91924</v>
      </c>
      <c r="E27" s="289" t="s">
        <v>285</v>
      </c>
      <c r="F27" s="303" t="s">
        <v>271</v>
      </c>
      <c r="G27" s="290">
        <v>280</v>
      </c>
      <c r="H27" s="303">
        <v>1.76</v>
      </c>
      <c r="I27" s="304">
        <v>1.26</v>
      </c>
      <c r="J27" s="303">
        <f t="shared" ref="J27" si="23">H27+I27</f>
        <v>3.02</v>
      </c>
      <c r="K27" s="303">
        <f t="shared" si="16"/>
        <v>2.15</v>
      </c>
      <c r="L27" s="304">
        <f t="shared" si="17"/>
        <v>1.54</v>
      </c>
      <c r="M27" s="304">
        <f t="shared" ref="M27" si="24">K27+L27</f>
        <v>3.69</v>
      </c>
      <c r="N27" s="305">
        <f t="shared" ref="N27" si="25">ROUND(G27*K27,2)</f>
        <v>602</v>
      </c>
      <c r="O27" s="303">
        <f t="shared" ref="O27" si="26">ROUND(G27*L27,2)</f>
        <v>431.2</v>
      </c>
      <c r="P27" s="303">
        <f t="shared" ref="P27" si="27">N27+O27</f>
        <v>1033.2</v>
      </c>
      <c r="Q27" s="176"/>
      <c r="R27" s="87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</row>
    <row r="28" spans="1:56" s="86" customFormat="1" ht="20.25" customHeight="1" thickBot="1">
      <c r="A28" s="176"/>
      <c r="B28" s="277"/>
      <c r="C28" s="163"/>
      <c r="D28" s="163"/>
      <c r="E28" s="163"/>
      <c r="F28" s="291"/>
      <c r="G28" s="291"/>
      <c r="H28" s="291"/>
      <c r="I28" s="291"/>
      <c r="J28" s="72"/>
      <c r="K28" s="284"/>
      <c r="L28" s="284"/>
      <c r="M28" s="284"/>
      <c r="N28" s="355" t="s">
        <v>20</v>
      </c>
      <c r="O28" s="355"/>
      <c r="P28" s="285">
        <f>SUM(P23:P27)</f>
        <v>13148.42</v>
      </c>
      <c r="Q28" s="176"/>
      <c r="R28" s="87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</row>
    <row r="29" spans="1:56" s="86" customFormat="1" ht="13.5" thickBot="1">
      <c r="A29" s="176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176"/>
      <c r="R29" s="87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</row>
    <row r="30" spans="1:56" s="86" customFormat="1" ht="20.25" customHeight="1">
      <c r="A30" s="176"/>
      <c r="B30" s="352" t="s">
        <v>432</v>
      </c>
      <c r="C30" s="352"/>
      <c r="D30" s="352"/>
      <c r="E30" s="352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176"/>
      <c r="R30" s="87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</row>
    <row r="31" spans="1:56" s="86" customFormat="1" ht="39" customHeight="1">
      <c r="A31" s="176"/>
      <c r="B31" s="298" t="s">
        <v>346</v>
      </c>
      <c r="C31" s="299" t="s">
        <v>269</v>
      </c>
      <c r="D31" s="300" t="s">
        <v>282</v>
      </c>
      <c r="E31" s="301" t="s">
        <v>281</v>
      </c>
      <c r="F31" s="303" t="s">
        <v>233</v>
      </c>
      <c r="G31" s="290">
        <v>4</v>
      </c>
      <c r="H31" s="303">
        <v>11.3</v>
      </c>
      <c r="I31" s="304">
        <v>8.57</v>
      </c>
      <c r="J31" s="303">
        <f t="shared" ref="J31:J37" si="28">H31+I31</f>
        <v>19.87</v>
      </c>
      <c r="K31" s="303">
        <f>TRUNC(H31*(1+C$188),2)</f>
        <v>13.83</v>
      </c>
      <c r="L31" s="304">
        <f>TRUNC(I31*(1+C$188),2)</f>
        <v>10.49</v>
      </c>
      <c r="M31" s="304">
        <f t="shared" ref="M31:M37" si="29">K31+L31</f>
        <v>24.32</v>
      </c>
      <c r="N31" s="305">
        <f t="shared" ref="N31:N37" si="30">ROUND(G31*K31,2)</f>
        <v>55.32</v>
      </c>
      <c r="O31" s="303">
        <f t="shared" ref="O31:O37" si="31">ROUND(G31*L31,2)</f>
        <v>41.96</v>
      </c>
      <c r="P31" s="303">
        <f t="shared" ref="P31:P37" si="32">N31+O31</f>
        <v>97.28</v>
      </c>
      <c r="Q31" s="176"/>
      <c r="R31" s="87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</row>
    <row r="32" spans="1:56" s="86" customFormat="1" ht="29.25" customHeight="1">
      <c r="A32" s="176"/>
      <c r="B32" s="298" t="s">
        <v>347</v>
      </c>
      <c r="C32" s="299" t="s">
        <v>278</v>
      </c>
      <c r="D32" s="300">
        <v>2</v>
      </c>
      <c r="E32" s="301" t="s">
        <v>258</v>
      </c>
      <c r="F32" s="303" t="s">
        <v>233</v>
      </c>
      <c r="G32" s="290">
        <v>37</v>
      </c>
      <c r="H32" s="303">
        <v>47.04</v>
      </c>
      <c r="I32" s="304">
        <v>1.2</v>
      </c>
      <c r="J32" s="303">
        <f t="shared" si="28"/>
        <v>48.24</v>
      </c>
      <c r="K32" s="303">
        <f t="shared" ref="K32:K37" si="33">TRUNC(H32*(1+C$188),2)</f>
        <v>57.61</v>
      </c>
      <c r="L32" s="304">
        <f t="shared" ref="L32:L37" si="34">TRUNC(I32*(1+C$188),2)</f>
        <v>1.46</v>
      </c>
      <c r="M32" s="304">
        <f t="shared" si="29"/>
        <v>59.07</v>
      </c>
      <c r="N32" s="305">
        <f t="shared" si="30"/>
        <v>2131.5700000000002</v>
      </c>
      <c r="O32" s="303">
        <f t="shared" si="31"/>
        <v>54.02</v>
      </c>
      <c r="P32" s="303">
        <f t="shared" si="32"/>
        <v>2185.59</v>
      </c>
      <c r="Q32" s="176"/>
      <c r="R32" s="87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</row>
    <row r="33" spans="1:56" s="86" customFormat="1" ht="29.25" customHeight="1">
      <c r="A33" s="176"/>
      <c r="B33" s="298" t="s">
        <v>348</v>
      </c>
      <c r="C33" s="299" t="s">
        <v>278</v>
      </c>
      <c r="D33" s="300">
        <v>3</v>
      </c>
      <c r="E33" s="301" t="s">
        <v>288</v>
      </c>
      <c r="F33" s="303" t="s">
        <v>233</v>
      </c>
      <c r="G33" s="290">
        <v>1</v>
      </c>
      <c r="H33" s="303">
        <v>63.54</v>
      </c>
      <c r="I33" s="304">
        <v>0</v>
      </c>
      <c r="J33" s="303">
        <f t="shared" ref="J33" si="35">H33+I33</f>
        <v>63.54</v>
      </c>
      <c r="K33" s="303">
        <f t="shared" si="33"/>
        <v>77.819999999999993</v>
      </c>
      <c r="L33" s="304">
        <f t="shared" si="34"/>
        <v>0</v>
      </c>
      <c r="M33" s="304">
        <f t="shared" ref="M33" si="36">K33+L33</f>
        <v>77.819999999999993</v>
      </c>
      <c r="N33" s="305">
        <f t="shared" ref="N33" si="37">ROUND(G33*K33,2)</f>
        <v>77.819999999999993</v>
      </c>
      <c r="O33" s="303">
        <f t="shared" ref="O33" si="38">ROUND(G33*L33,2)</f>
        <v>0</v>
      </c>
      <c r="P33" s="303">
        <f t="shared" ref="P33" si="39">N33+O33</f>
        <v>77.819999999999993</v>
      </c>
      <c r="Q33" s="176"/>
      <c r="R33" s="87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</row>
    <row r="34" spans="1:56" s="86" customFormat="1" ht="39.75" customHeight="1">
      <c r="A34" s="176"/>
      <c r="B34" s="298" t="s">
        <v>349</v>
      </c>
      <c r="C34" s="299" t="s">
        <v>234</v>
      </c>
      <c r="D34" s="300">
        <v>12884</v>
      </c>
      <c r="E34" s="301" t="s">
        <v>284</v>
      </c>
      <c r="F34" s="303" t="s">
        <v>233</v>
      </c>
      <c r="G34" s="290">
        <v>2</v>
      </c>
      <c r="H34" s="303">
        <v>20.94</v>
      </c>
      <c r="I34" s="304">
        <v>1.2</v>
      </c>
      <c r="J34" s="303">
        <f t="shared" ref="J34" si="40">H34+I34</f>
        <v>22.14</v>
      </c>
      <c r="K34" s="303">
        <f t="shared" si="33"/>
        <v>25.64</v>
      </c>
      <c r="L34" s="304">
        <f t="shared" si="34"/>
        <v>1.46</v>
      </c>
      <c r="M34" s="304">
        <f t="shared" ref="M34" si="41">K34+L34</f>
        <v>27.1</v>
      </c>
      <c r="N34" s="305">
        <f t="shared" ref="N34" si="42">ROUND(G34*K34,2)</f>
        <v>51.28</v>
      </c>
      <c r="O34" s="303">
        <f t="shared" ref="O34" si="43">ROUND(G34*L34,2)</f>
        <v>2.92</v>
      </c>
      <c r="P34" s="303">
        <f t="shared" ref="P34" si="44">N34+O34</f>
        <v>54.2</v>
      </c>
      <c r="Q34" s="176"/>
      <c r="R34" s="87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</row>
    <row r="35" spans="1:56" s="86" customFormat="1" ht="30.75" customHeight="1">
      <c r="A35" s="176"/>
      <c r="B35" s="298" t="s">
        <v>350</v>
      </c>
      <c r="C35" s="299" t="s">
        <v>234</v>
      </c>
      <c r="D35" s="300">
        <v>12886</v>
      </c>
      <c r="E35" s="301" t="s">
        <v>244</v>
      </c>
      <c r="F35" s="303" t="s">
        <v>233</v>
      </c>
      <c r="G35" s="290">
        <v>10</v>
      </c>
      <c r="H35" s="303">
        <v>18.5</v>
      </c>
      <c r="I35" s="304">
        <v>1.2</v>
      </c>
      <c r="J35" s="303">
        <f t="shared" si="28"/>
        <v>19.7</v>
      </c>
      <c r="K35" s="303">
        <f t="shared" si="33"/>
        <v>22.65</v>
      </c>
      <c r="L35" s="304">
        <f t="shared" si="34"/>
        <v>1.46</v>
      </c>
      <c r="M35" s="304">
        <f t="shared" si="29"/>
        <v>24.11</v>
      </c>
      <c r="N35" s="305">
        <f t="shared" si="30"/>
        <v>226.5</v>
      </c>
      <c r="O35" s="303">
        <f t="shared" si="31"/>
        <v>14.6</v>
      </c>
      <c r="P35" s="303">
        <f t="shared" si="32"/>
        <v>241.1</v>
      </c>
      <c r="Q35" s="176"/>
      <c r="R35" s="87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</row>
    <row r="36" spans="1:56" s="86" customFormat="1" ht="41.25" customHeight="1">
      <c r="A36" s="176"/>
      <c r="B36" s="298" t="s">
        <v>351</v>
      </c>
      <c r="C36" s="299" t="s">
        <v>234</v>
      </c>
      <c r="D36" s="300">
        <v>12887</v>
      </c>
      <c r="E36" s="301" t="s">
        <v>245</v>
      </c>
      <c r="F36" s="303" t="s">
        <v>233</v>
      </c>
      <c r="G36" s="290">
        <v>10</v>
      </c>
      <c r="H36" s="303">
        <v>20.94</v>
      </c>
      <c r="I36" s="304">
        <v>1.2</v>
      </c>
      <c r="J36" s="303">
        <f t="shared" si="28"/>
        <v>22.14</v>
      </c>
      <c r="K36" s="303">
        <f t="shared" si="33"/>
        <v>25.64</v>
      </c>
      <c r="L36" s="304">
        <f t="shared" si="34"/>
        <v>1.46</v>
      </c>
      <c r="M36" s="304">
        <f t="shared" si="29"/>
        <v>27.1</v>
      </c>
      <c r="N36" s="305">
        <f t="shared" si="30"/>
        <v>256.39999999999998</v>
      </c>
      <c r="O36" s="303">
        <f t="shared" si="31"/>
        <v>14.6</v>
      </c>
      <c r="P36" s="303">
        <f t="shared" si="32"/>
        <v>271</v>
      </c>
      <c r="Q36" s="176"/>
      <c r="R36" s="87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</row>
    <row r="37" spans="1:56" s="86" customFormat="1" ht="41.25" customHeight="1">
      <c r="A37" s="176"/>
      <c r="B37" s="298" t="s">
        <v>352</v>
      </c>
      <c r="C37" s="299" t="s">
        <v>234</v>
      </c>
      <c r="D37" s="300">
        <v>12888</v>
      </c>
      <c r="E37" s="301" t="s">
        <v>246</v>
      </c>
      <c r="F37" s="303" t="s">
        <v>233</v>
      </c>
      <c r="G37" s="290">
        <v>10</v>
      </c>
      <c r="H37" s="303">
        <v>13.8</v>
      </c>
      <c r="I37" s="304">
        <v>1.2</v>
      </c>
      <c r="J37" s="303">
        <f t="shared" si="28"/>
        <v>15</v>
      </c>
      <c r="K37" s="303">
        <f t="shared" si="33"/>
        <v>16.899999999999999</v>
      </c>
      <c r="L37" s="304">
        <f t="shared" si="34"/>
        <v>1.46</v>
      </c>
      <c r="M37" s="304">
        <f t="shared" si="29"/>
        <v>18.36</v>
      </c>
      <c r="N37" s="305">
        <f t="shared" si="30"/>
        <v>169</v>
      </c>
      <c r="O37" s="303">
        <f t="shared" si="31"/>
        <v>14.6</v>
      </c>
      <c r="P37" s="303">
        <f t="shared" si="32"/>
        <v>183.6</v>
      </c>
      <c r="Q37" s="176"/>
      <c r="R37" s="87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</row>
    <row r="38" spans="1:56" s="86" customFormat="1" ht="20.25" customHeight="1" thickBot="1">
      <c r="A38" s="176"/>
      <c r="B38" s="277"/>
      <c r="C38" s="163"/>
      <c r="D38" s="163"/>
      <c r="E38" s="163"/>
      <c r="F38" s="291"/>
      <c r="G38" s="291"/>
      <c r="H38" s="291"/>
      <c r="I38" s="291"/>
      <c r="J38" s="291"/>
      <c r="K38" s="291"/>
      <c r="L38" s="291"/>
      <c r="M38" s="291"/>
      <c r="N38" s="355" t="s">
        <v>20</v>
      </c>
      <c r="O38" s="355"/>
      <c r="P38" s="285">
        <f>SUM(P31:P37,)</f>
        <v>3110.59</v>
      </c>
      <c r="Q38" s="176"/>
      <c r="R38" s="87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</row>
    <row r="39" spans="1:56" s="86" customFormat="1" ht="13.5" thickBot="1">
      <c r="A39" s="176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176"/>
      <c r="R39" s="87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</row>
    <row r="40" spans="1:56" s="86" customFormat="1" ht="20.25" customHeight="1">
      <c r="A40" s="176"/>
      <c r="B40" s="352" t="s">
        <v>433</v>
      </c>
      <c r="C40" s="352"/>
      <c r="D40" s="352"/>
      <c r="E40" s="352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176"/>
      <c r="R40" s="87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</row>
    <row r="41" spans="1:56" s="86" customFormat="1" ht="45.75" customHeight="1">
      <c r="A41" s="176"/>
      <c r="B41" s="298" t="s">
        <v>353</v>
      </c>
      <c r="C41" s="299" t="s">
        <v>21</v>
      </c>
      <c r="D41" s="300">
        <v>101908</v>
      </c>
      <c r="E41" s="301" t="s">
        <v>232</v>
      </c>
      <c r="F41" s="303" t="s">
        <v>231</v>
      </c>
      <c r="G41" s="290">
        <v>10</v>
      </c>
      <c r="H41" s="303">
        <v>161.26</v>
      </c>
      <c r="I41" s="304">
        <v>22.8</v>
      </c>
      <c r="J41" s="303">
        <f t="shared" ref="J41" si="45">H41+I41</f>
        <v>184.06</v>
      </c>
      <c r="K41" s="303">
        <f>TRUNC(H41*(1+C$188),2)</f>
        <v>197.5</v>
      </c>
      <c r="L41" s="304">
        <f>TRUNC(I41*(1+C$188),2)</f>
        <v>27.92</v>
      </c>
      <c r="M41" s="304">
        <f t="shared" ref="M41" si="46">K41+L41</f>
        <v>225.42000000000002</v>
      </c>
      <c r="N41" s="305">
        <f t="shared" ref="N41" si="47">ROUND(G41*K41,2)</f>
        <v>1975</v>
      </c>
      <c r="O41" s="303">
        <f t="shared" ref="O41" si="48">ROUND(G41*L41,2)</f>
        <v>279.2</v>
      </c>
      <c r="P41" s="303">
        <f t="shared" ref="P41" si="49">N41+O41</f>
        <v>2254.1999999999998</v>
      </c>
      <c r="Q41" s="176"/>
      <c r="R41" s="87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</row>
    <row r="42" spans="1:56" s="86" customFormat="1" ht="20.25" customHeight="1" thickBot="1">
      <c r="A42" s="176"/>
      <c r="B42" s="277"/>
      <c r="C42" s="163"/>
      <c r="D42" s="163"/>
      <c r="E42" s="163"/>
      <c r="F42" s="291"/>
      <c r="G42" s="291"/>
      <c r="H42" s="291"/>
      <c r="I42" s="291"/>
      <c r="J42" s="291"/>
      <c r="K42" s="291"/>
      <c r="L42" s="291"/>
      <c r="M42" s="291"/>
      <c r="N42" s="354" t="s">
        <v>20</v>
      </c>
      <c r="O42" s="354"/>
      <c r="P42" s="285">
        <f>SUM(P41:P41)</f>
        <v>2254.1999999999998</v>
      </c>
      <c r="Q42" s="176"/>
      <c r="R42" s="87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</row>
    <row r="43" spans="1:56" s="86" customFormat="1" ht="13.5" thickBot="1">
      <c r="A43" s="176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176"/>
      <c r="R43" s="87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</row>
    <row r="44" spans="1:56" s="86" customFormat="1" ht="20.25" customHeight="1">
      <c r="A44" s="176"/>
      <c r="B44" s="352" t="s">
        <v>434</v>
      </c>
      <c r="C44" s="352"/>
      <c r="D44" s="352"/>
      <c r="E44" s="352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176"/>
      <c r="R44" s="87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</row>
    <row r="45" spans="1:56" s="86" customFormat="1" ht="27" customHeight="1">
      <c r="A45" s="105"/>
      <c r="B45" s="298" t="s">
        <v>354</v>
      </c>
      <c r="C45" s="288" t="s">
        <v>234</v>
      </c>
      <c r="D45" s="288">
        <v>8759</v>
      </c>
      <c r="E45" s="289" t="s">
        <v>239</v>
      </c>
      <c r="F45" s="304" t="s">
        <v>231</v>
      </c>
      <c r="G45" s="290">
        <v>164.9</v>
      </c>
      <c r="H45" s="304">
        <v>273.31</v>
      </c>
      <c r="I45" s="304">
        <v>14.57</v>
      </c>
      <c r="J45" s="304">
        <f>H45+I45</f>
        <v>287.88</v>
      </c>
      <c r="K45" s="304">
        <f>TRUNC(H45*(1+C$188),2)</f>
        <v>334.73</v>
      </c>
      <c r="L45" s="304">
        <f>TRUNC(I45*(1+C$188),2)</f>
        <v>17.84</v>
      </c>
      <c r="M45" s="304">
        <f>K45+L45</f>
        <v>352.57</v>
      </c>
      <c r="N45" s="304">
        <f>ROUND(G45*K45,2)</f>
        <v>55196.98</v>
      </c>
      <c r="O45" s="304">
        <f>ROUND(G45*L45,2)</f>
        <v>2941.82</v>
      </c>
      <c r="P45" s="304">
        <f>N45+O45</f>
        <v>58138.8</v>
      </c>
      <c r="Q45" s="176"/>
      <c r="R45" s="87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</row>
    <row r="46" spans="1:56" s="86" customFormat="1" ht="40.5" customHeight="1">
      <c r="A46" s="105"/>
      <c r="B46" s="298" t="s">
        <v>355</v>
      </c>
      <c r="C46" s="299" t="s">
        <v>269</v>
      </c>
      <c r="D46" s="300" t="s">
        <v>270</v>
      </c>
      <c r="E46" s="301" t="s">
        <v>268</v>
      </c>
      <c r="F46" s="303" t="s">
        <v>271</v>
      </c>
      <c r="G46" s="290">
        <v>123.64</v>
      </c>
      <c r="H46" s="303">
        <v>9.18</v>
      </c>
      <c r="I46" s="304">
        <v>4.9400000000000004</v>
      </c>
      <c r="J46" s="303">
        <f t="shared" ref="J46:J47" si="50">H46+I46</f>
        <v>14.120000000000001</v>
      </c>
      <c r="K46" s="304">
        <f>TRUNC(H46*(1+C$188),2)</f>
        <v>11.24</v>
      </c>
      <c r="L46" s="304">
        <f>TRUNC(I46*(1+C$188),2)</f>
        <v>6.05</v>
      </c>
      <c r="M46" s="304">
        <f t="shared" ref="M46:M47" si="51">K46+L46</f>
        <v>17.29</v>
      </c>
      <c r="N46" s="305">
        <f t="shared" ref="N46:N47" si="52">ROUND(G46*K46,2)</f>
        <v>1389.71</v>
      </c>
      <c r="O46" s="303">
        <f t="shared" ref="O46:O47" si="53">ROUND(G46*L46,2)</f>
        <v>748.02</v>
      </c>
      <c r="P46" s="303">
        <f t="shared" ref="P46:P47" si="54">N46+O46</f>
        <v>2137.73</v>
      </c>
      <c r="Q46" s="176"/>
      <c r="R46" s="87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</row>
    <row r="47" spans="1:56" s="86" customFormat="1" ht="66" customHeight="1">
      <c r="A47" s="105"/>
      <c r="B47" s="298" t="s">
        <v>452</v>
      </c>
      <c r="C47" s="299" t="s">
        <v>269</v>
      </c>
      <c r="D47" s="300" t="s">
        <v>453</v>
      </c>
      <c r="E47" s="301" t="s">
        <v>454</v>
      </c>
      <c r="F47" s="303" t="s">
        <v>231</v>
      </c>
      <c r="G47" s="290">
        <v>3.78</v>
      </c>
      <c r="H47" s="303">
        <v>150.08000000000001</v>
      </c>
      <c r="I47" s="304">
        <v>213.13</v>
      </c>
      <c r="J47" s="303">
        <f t="shared" si="50"/>
        <v>363.21000000000004</v>
      </c>
      <c r="K47" s="303">
        <f>TRUNC(H47*(1+C$53),2)</f>
        <v>150.08000000000001</v>
      </c>
      <c r="L47" s="304">
        <f>TRUNC(I47*(1+C$53),2)</f>
        <v>213.13</v>
      </c>
      <c r="M47" s="304">
        <f t="shared" si="51"/>
        <v>363.21000000000004</v>
      </c>
      <c r="N47" s="305">
        <f t="shared" si="52"/>
        <v>567.29999999999995</v>
      </c>
      <c r="O47" s="303">
        <f t="shared" si="53"/>
        <v>805.63</v>
      </c>
      <c r="P47" s="303">
        <f t="shared" si="54"/>
        <v>1372.9299999999998</v>
      </c>
      <c r="Q47" s="176"/>
      <c r="R47" s="87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</row>
    <row r="48" spans="1:56" s="86" customFormat="1" ht="44.25" customHeight="1">
      <c r="A48" s="105"/>
      <c r="B48" s="298" t="s">
        <v>455</v>
      </c>
      <c r="C48" s="288" t="s">
        <v>234</v>
      </c>
      <c r="D48" s="288">
        <v>9736</v>
      </c>
      <c r="E48" s="289" t="s">
        <v>318</v>
      </c>
      <c r="F48" s="304" t="s">
        <v>287</v>
      </c>
      <c r="G48" s="290">
        <v>2</v>
      </c>
      <c r="H48" s="304">
        <v>1316.46</v>
      </c>
      <c r="I48" s="304">
        <v>2.57</v>
      </c>
      <c r="J48" s="304">
        <f>H48+I48</f>
        <v>1319.03</v>
      </c>
      <c r="K48" s="304">
        <f>TRUNC(H48*(1+C$39),2)</f>
        <v>1316.46</v>
      </c>
      <c r="L48" s="304">
        <f>TRUNC(I48*(1+C$39),2)</f>
        <v>2.57</v>
      </c>
      <c r="M48" s="304">
        <f>K48+L48</f>
        <v>1319.03</v>
      </c>
      <c r="N48" s="304">
        <f>ROUND(G48*K48,2)</f>
        <v>2632.92</v>
      </c>
      <c r="O48" s="304">
        <f>ROUND(G48*L48,2)</f>
        <v>5.14</v>
      </c>
      <c r="P48" s="304">
        <f>N48+O48</f>
        <v>2638.06</v>
      </c>
      <c r="Q48" s="176"/>
      <c r="R48" s="87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</row>
    <row r="49" spans="1:56" s="86" customFormat="1" ht="20.25" customHeight="1" thickBot="1">
      <c r="A49" s="26"/>
      <c r="B49" s="280"/>
      <c r="C49" s="280"/>
      <c r="D49" s="281"/>
      <c r="E49" s="282"/>
      <c r="F49" s="280"/>
      <c r="G49" s="280"/>
      <c r="H49" s="283"/>
      <c r="I49" s="72"/>
      <c r="J49" s="72"/>
      <c r="K49" s="284"/>
      <c r="L49" s="284"/>
      <c r="M49" s="284"/>
      <c r="N49" s="354" t="s">
        <v>20</v>
      </c>
      <c r="O49" s="354"/>
      <c r="P49" s="285">
        <f>SUM(P45:P48)</f>
        <v>64287.520000000004</v>
      </c>
      <c r="Q49" s="176"/>
      <c r="R49" s="87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</row>
    <row r="50" spans="1:56" s="86" customFormat="1" ht="13.5" thickBot="1">
      <c r="A50" s="26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105"/>
      <c r="R50" s="87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</row>
    <row r="51" spans="1:56" s="112" customFormat="1" ht="20.25" customHeight="1">
      <c r="A51" s="26"/>
      <c r="B51" s="352" t="s">
        <v>435</v>
      </c>
      <c r="C51" s="352"/>
      <c r="D51" s="352"/>
      <c r="E51" s="352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105"/>
      <c r="R51" s="110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</row>
    <row r="52" spans="1:56" s="105" customFormat="1" ht="35.25" customHeight="1">
      <c r="B52" s="307" t="s">
        <v>356</v>
      </c>
      <c r="C52" s="288" t="s">
        <v>165</v>
      </c>
      <c r="D52" s="300">
        <v>2</v>
      </c>
      <c r="E52" s="301" t="s">
        <v>283</v>
      </c>
      <c r="F52" s="304" t="s">
        <v>22</v>
      </c>
      <c r="G52" s="290">
        <v>2</v>
      </c>
      <c r="H52" s="304">
        <v>37.86</v>
      </c>
      <c r="I52" s="304">
        <v>0</v>
      </c>
      <c r="J52" s="304">
        <f t="shared" ref="J52" si="55">H52+I52</f>
        <v>37.86</v>
      </c>
      <c r="K52" s="304">
        <f>TRUNC(H52*(1+C$188),2)</f>
        <v>46.36</v>
      </c>
      <c r="L52" s="304">
        <f>TRUNC(I52*(1+C$188),2)</f>
        <v>0</v>
      </c>
      <c r="M52" s="304">
        <f t="shared" ref="M52" si="56">K52+L52</f>
        <v>46.36</v>
      </c>
      <c r="N52" s="304">
        <f t="shared" ref="N52" si="57">ROUND(G52*K52,2)</f>
        <v>92.72</v>
      </c>
      <c r="O52" s="304">
        <f t="shared" ref="O52" si="58">ROUND(G52*L52,2)</f>
        <v>0</v>
      </c>
      <c r="P52" s="304">
        <f>N52+O52</f>
        <v>92.72</v>
      </c>
      <c r="R52" s="110"/>
    </row>
    <row r="53" spans="1:56" s="112" customFormat="1" ht="20.25" customHeight="1" thickBot="1">
      <c r="A53" s="26"/>
      <c r="B53" s="280"/>
      <c r="C53" s="280"/>
      <c r="D53" s="281"/>
      <c r="E53" s="282"/>
      <c r="F53" s="280"/>
      <c r="G53" s="280"/>
      <c r="H53" s="283"/>
      <c r="I53" s="72"/>
      <c r="J53" s="72"/>
      <c r="K53" s="284"/>
      <c r="L53" s="284"/>
      <c r="M53" s="284"/>
      <c r="N53" s="355" t="s">
        <v>20</v>
      </c>
      <c r="O53" s="355"/>
      <c r="P53" s="285">
        <f>SUM(P52:P52)</f>
        <v>92.72</v>
      </c>
      <c r="Q53" s="105"/>
      <c r="R53" s="110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</row>
    <row r="54" spans="1:56" s="112" customFormat="1" ht="13.5" thickBot="1">
      <c r="A54" s="26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105"/>
      <c r="R54" s="110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</row>
    <row r="55" spans="1:56" s="112" customFormat="1" ht="20.25" customHeight="1" thickBot="1">
      <c r="A55" s="26"/>
      <c r="B55" s="482" t="s">
        <v>357</v>
      </c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105"/>
      <c r="R55" s="110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</row>
    <row r="56" spans="1:56" s="112" customFormat="1" ht="19.5" customHeight="1">
      <c r="A56" s="26"/>
      <c r="B56" s="352" t="s">
        <v>358</v>
      </c>
      <c r="C56" s="352"/>
      <c r="D56" s="352"/>
      <c r="E56" s="352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105"/>
      <c r="R56" s="110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</row>
    <row r="57" spans="1:56" s="112" customFormat="1" ht="45.75" customHeight="1">
      <c r="A57" s="26"/>
      <c r="B57" s="286" t="s">
        <v>332</v>
      </c>
      <c r="C57" s="287" t="s">
        <v>21</v>
      </c>
      <c r="D57" s="300">
        <v>97599</v>
      </c>
      <c r="E57" s="301" t="s">
        <v>230</v>
      </c>
      <c r="F57" s="303" t="s">
        <v>233</v>
      </c>
      <c r="G57" s="290">
        <v>18</v>
      </c>
      <c r="H57" s="290">
        <v>16.03</v>
      </c>
      <c r="I57" s="304">
        <v>7.6</v>
      </c>
      <c r="J57" s="304">
        <f>H57+I57</f>
        <v>23.630000000000003</v>
      </c>
      <c r="K57" s="304">
        <f>TRUNC(H57*(1+C$188),2)</f>
        <v>19.63</v>
      </c>
      <c r="L57" s="304">
        <f>TRUNC(I57*(1+C$188),2)</f>
        <v>9.3000000000000007</v>
      </c>
      <c r="M57" s="304">
        <f>K57+L57</f>
        <v>28.93</v>
      </c>
      <c r="N57" s="304">
        <f>ROUND(G57*K57,2)</f>
        <v>353.34</v>
      </c>
      <c r="O57" s="304">
        <f>ROUND(G57*L57,2)</f>
        <v>167.4</v>
      </c>
      <c r="P57" s="304">
        <f>N57+O57</f>
        <v>520.74</v>
      </c>
      <c r="Q57" s="105"/>
      <c r="R57" s="110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</row>
    <row r="58" spans="1:56" s="112" customFormat="1" ht="42.75" customHeight="1">
      <c r="A58" s="26"/>
      <c r="B58" s="286" t="s">
        <v>333</v>
      </c>
      <c r="C58" s="287" t="s">
        <v>21</v>
      </c>
      <c r="D58" s="300">
        <v>95727</v>
      </c>
      <c r="E58" s="289" t="s">
        <v>280</v>
      </c>
      <c r="F58" s="303" t="s">
        <v>290</v>
      </c>
      <c r="G58" s="290">
        <v>90</v>
      </c>
      <c r="H58" s="303">
        <v>6.55</v>
      </c>
      <c r="I58" s="304">
        <v>13.88</v>
      </c>
      <c r="J58" s="303">
        <f t="shared" ref="J58:J62" si="59">H58+I58</f>
        <v>20.43</v>
      </c>
      <c r="K58" s="304">
        <f t="shared" ref="K58:K62" si="60">TRUNC(H58*(1+C$188),2)</f>
        <v>8.02</v>
      </c>
      <c r="L58" s="304">
        <f t="shared" ref="L58:L62" si="61">TRUNC(I58*(1+C$188),2)</f>
        <v>16.989999999999998</v>
      </c>
      <c r="M58" s="304">
        <f t="shared" ref="M58:M62" si="62">K58+L58</f>
        <v>25.009999999999998</v>
      </c>
      <c r="N58" s="305">
        <f t="shared" ref="N58:N62" si="63">ROUND(G58*K58,2)</f>
        <v>721.8</v>
      </c>
      <c r="O58" s="303">
        <f t="shared" ref="O58:O62" si="64">ROUND(G58*L58,2)</f>
        <v>1529.1</v>
      </c>
      <c r="P58" s="303">
        <f t="shared" ref="P58:P62" si="65">N58+O58</f>
        <v>2250.8999999999996</v>
      </c>
      <c r="Q58" s="105"/>
      <c r="R58" s="110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</row>
    <row r="59" spans="1:56" s="112" customFormat="1" ht="42.75" customHeight="1">
      <c r="A59" s="26"/>
      <c r="B59" s="286" t="s">
        <v>334</v>
      </c>
      <c r="C59" s="287" t="s">
        <v>21</v>
      </c>
      <c r="D59" s="300">
        <v>104396</v>
      </c>
      <c r="E59" s="289" t="s">
        <v>273</v>
      </c>
      <c r="F59" s="303" t="s">
        <v>233</v>
      </c>
      <c r="G59" s="290">
        <v>18</v>
      </c>
      <c r="H59" s="303">
        <v>9.26</v>
      </c>
      <c r="I59" s="304">
        <v>13.17</v>
      </c>
      <c r="J59" s="303">
        <f t="shared" si="59"/>
        <v>22.43</v>
      </c>
      <c r="K59" s="304">
        <f t="shared" si="60"/>
        <v>11.34</v>
      </c>
      <c r="L59" s="304">
        <f t="shared" si="61"/>
        <v>16.12</v>
      </c>
      <c r="M59" s="304">
        <f t="shared" si="62"/>
        <v>27.46</v>
      </c>
      <c r="N59" s="305">
        <f t="shared" si="63"/>
        <v>204.12</v>
      </c>
      <c r="O59" s="303">
        <f t="shared" si="64"/>
        <v>290.16000000000003</v>
      </c>
      <c r="P59" s="303">
        <f t="shared" si="65"/>
        <v>494.28000000000003</v>
      </c>
      <c r="Q59" s="105"/>
      <c r="R59" s="110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</row>
    <row r="60" spans="1:56" s="112" customFormat="1" ht="36" customHeight="1">
      <c r="A60" s="26"/>
      <c r="B60" s="286" t="s">
        <v>335</v>
      </c>
      <c r="C60" s="287" t="s">
        <v>21</v>
      </c>
      <c r="D60" s="300">
        <v>91990</v>
      </c>
      <c r="E60" s="289" t="s">
        <v>276</v>
      </c>
      <c r="F60" s="303" t="s">
        <v>233</v>
      </c>
      <c r="G60" s="290">
        <v>18</v>
      </c>
      <c r="H60" s="303">
        <v>12.22</v>
      </c>
      <c r="I60" s="304">
        <v>28.05</v>
      </c>
      <c r="J60" s="303">
        <f t="shared" si="59"/>
        <v>40.270000000000003</v>
      </c>
      <c r="K60" s="304">
        <f t="shared" si="60"/>
        <v>14.96</v>
      </c>
      <c r="L60" s="304">
        <f t="shared" si="61"/>
        <v>34.35</v>
      </c>
      <c r="M60" s="304">
        <f t="shared" si="62"/>
        <v>49.31</v>
      </c>
      <c r="N60" s="305">
        <f t="shared" si="63"/>
        <v>269.27999999999997</v>
      </c>
      <c r="O60" s="303">
        <f t="shared" si="64"/>
        <v>618.29999999999995</v>
      </c>
      <c r="P60" s="303">
        <f t="shared" si="65"/>
        <v>887.57999999999993</v>
      </c>
      <c r="Q60" s="105"/>
      <c r="R60" s="110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</row>
    <row r="61" spans="1:56" s="112" customFormat="1" ht="44.25" customHeight="1">
      <c r="A61" s="26"/>
      <c r="B61" s="286" t="s">
        <v>336</v>
      </c>
      <c r="C61" s="287" t="s">
        <v>21</v>
      </c>
      <c r="D61" s="300">
        <v>91991</v>
      </c>
      <c r="E61" s="289" t="s">
        <v>277</v>
      </c>
      <c r="F61" s="303" t="s">
        <v>290</v>
      </c>
      <c r="G61" s="290">
        <v>90</v>
      </c>
      <c r="H61" s="303">
        <v>2.73</v>
      </c>
      <c r="I61" s="304">
        <v>1.58</v>
      </c>
      <c r="J61" s="303">
        <f t="shared" si="59"/>
        <v>4.3100000000000005</v>
      </c>
      <c r="K61" s="304">
        <f t="shared" si="60"/>
        <v>3.34</v>
      </c>
      <c r="L61" s="304">
        <f t="shared" si="61"/>
        <v>1.93</v>
      </c>
      <c r="M61" s="304">
        <f t="shared" si="62"/>
        <v>5.27</v>
      </c>
      <c r="N61" s="305">
        <f t="shared" si="63"/>
        <v>300.60000000000002</v>
      </c>
      <c r="O61" s="303">
        <f t="shared" si="64"/>
        <v>173.7</v>
      </c>
      <c r="P61" s="303">
        <f t="shared" si="65"/>
        <v>474.3</v>
      </c>
      <c r="Q61" s="105"/>
      <c r="R61" s="110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</row>
    <row r="62" spans="1:56" s="112" customFormat="1" ht="35.25" customHeight="1">
      <c r="A62" s="26"/>
      <c r="B62" s="286" t="s">
        <v>359</v>
      </c>
      <c r="C62" s="287" t="s">
        <v>21</v>
      </c>
      <c r="D62" s="300">
        <v>93661</v>
      </c>
      <c r="E62" s="289" t="s">
        <v>286</v>
      </c>
      <c r="F62" s="303" t="s">
        <v>287</v>
      </c>
      <c r="G62" s="290">
        <v>1</v>
      </c>
      <c r="H62" s="303">
        <v>51.2</v>
      </c>
      <c r="I62" s="304">
        <v>3.05</v>
      </c>
      <c r="J62" s="303">
        <f t="shared" si="59"/>
        <v>54.25</v>
      </c>
      <c r="K62" s="304">
        <f t="shared" si="60"/>
        <v>62.7</v>
      </c>
      <c r="L62" s="304">
        <f t="shared" si="61"/>
        <v>3.73</v>
      </c>
      <c r="M62" s="304">
        <f t="shared" si="62"/>
        <v>66.430000000000007</v>
      </c>
      <c r="N62" s="305">
        <f t="shared" si="63"/>
        <v>62.7</v>
      </c>
      <c r="O62" s="303">
        <f t="shared" si="64"/>
        <v>3.73</v>
      </c>
      <c r="P62" s="303">
        <f t="shared" si="65"/>
        <v>66.430000000000007</v>
      </c>
      <c r="Q62" s="105"/>
      <c r="R62" s="110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</row>
    <row r="63" spans="1:56" s="112" customFormat="1" ht="20.25" customHeight="1" thickBot="1">
      <c r="A63" s="26"/>
      <c r="B63" s="280"/>
      <c r="C63" s="280"/>
      <c r="D63" s="281"/>
      <c r="E63" s="282"/>
      <c r="F63" s="280"/>
      <c r="G63" s="280"/>
      <c r="H63" s="283"/>
      <c r="I63" s="72"/>
      <c r="J63" s="72"/>
      <c r="K63" s="284"/>
      <c r="L63" s="284"/>
      <c r="M63" s="284"/>
      <c r="N63" s="355" t="s">
        <v>20</v>
      </c>
      <c r="O63" s="355"/>
      <c r="P63" s="285">
        <f>SUM(P57:P62)</f>
        <v>4694.2300000000005</v>
      </c>
      <c r="Q63" s="105"/>
      <c r="R63" s="110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</row>
    <row r="64" spans="1:56" s="112" customFormat="1" ht="13.5" thickBot="1">
      <c r="A64" s="26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105"/>
      <c r="R64" s="110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</row>
    <row r="65" spans="1:56" s="112" customFormat="1" ht="19.5" customHeight="1">
      <c r="A65" s="26"/>
      <c r="B65" s="352" t="s">
        <v>436</v>
      </c>
      <c r="C65" s="352"/>
      <c r="D65" s="352"/>
      <c r="E65" s="352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105"/>
      <c r="R65" s="110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</row>
    <row r="66" spans="1:56" s="112" customFormat="1" ht="43.5" customHeight="1">
      <c r="A66" s="26"/>
      <c r="B66" s="298" t="s">
        <v>360</v>
      </c>
      <c r="C66" s="299" t="s">
        <v>21</v>
      </c>
      <c r="D66" s="300">
        <v>101908</v>
      </c>
      <c r="E66" s="301" t="s">
        <v>232</v>
      </c>
      <c r="F66" s="303" t="s">
        <v>287</v>
      </c>
      <c r="G66" s="290">
        <v>3</v>
      </c>
      <c r="H66" s="303">
        <v>161.26</v>
      </c>
      <c r="I66" s="304">
        <v>22.8</v>
      </c>
      <c r="J66" s="303">
        <f t="shared" ref="J66" si="66">H66+I66</f>
        <v>184.06</v>
      </c>
      <c r="K66" s="303">
        <f>TRUNC(H66*(1+C$188),2)</f>
        <v>197.5</v>
      </c>
      <c r="L66" s="304">
        <f>TRUNC(I66*(1+C$188),2)</f>
        <v>27.92</v>
      </c>
      <c r="M66" s="304">
        <f t="shared" ref="M66" si="67">K66+L66</f>
        <v>225.42000000000002</v>
      </c>
      <c r="N66" s="305">
        <f t="shared" ref="N66" si="68">ROUND(G66*K66,2)</f>
        <v>592.5</v>
      </c>
      <c r="O66" s="303">
        <f t="shared" ref="O66" si="69">ROUND(G66*L66,2)</f>
        <v>83.76</v>
      </c>
      <c r="P66" s="303">
        <f t="shared" ref="P66" si="70">N66+O66</f>
        <v>676.26</v>
      </c>
      <c r="Q66" s="105"/>
      <c r="R66" s="110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</row>
    <row r="67" spans="1:56" s="26" customFormat="1" ht="20.25" customHeight="1" thickBot="1">
      <c r="B67" s="277"/>
      <c r="C67" s="163"/>
      <c r="D67" s="163"/>
      <c r="E67" s="163"/>
      <c r="F67" s="291"/>
      <c r="G67" s="291"/>
      <c r="H67" s="291"/>
      <c r="I67" s="291"/>
      <c r="J67" s="72"/>
      <c r="K67" s="284"/>
      <c r="L67" s="284"/>
      <c r="M67" s="284"/>
      <c r="N67" s="355" t="s">
        <v>20</v>
      </c>
      <c r="O67" s="355"/>
      <c r="P67" s="285">
        <f>SUM(P66:P66)</f>
        <v>676.26</v>
      </c>
      <c r="Q67" s="111"/>
    </row>
    <row r="68" spans="1:56" s="26" customFormat="1" ht="15.75" thickBot="1">
      <c r="A68" s="293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111"/>
    </row>
    <row r="69" spans="1:56" s="26" customFormat="1" ht="20.25" customHeight="1">
      <c r="B69" s="352" t="s">
        <v>437</v>
      </c>
      <c r="C69" s="352"/>
      <c r="D69" s="352"/>
      <c r="E69" s="352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111"/>
    </row>
    <row r="70" spans="1:56" s="26" customFormat="1" ht="42" customHeight="1">
      <c r="B70" s="298" t="s">
        <v>361</v>
      </c>
      <c r="C70" s="299" t="s">
        <v>165</v>
      </c>
      <c r="D70" s="300">
        <v>2</v>
      </c>
      <c r="E70" s="301" t="s">
        <v>258</v>
      </c>
      <c r="F70" s="303" t="s">
        <v>233</v>
      </c>
      <c r="G70" s="290">
        <v>16</v>
      </c>
      <c r="H70" s="303">
        <v>47.04</v>
      </c>
      <c r="I70" s="304">
        <v>0</v>
      </c>
      <c r="J70" s="303">
        <f>H70+I70</f>
        <v>47.04</v>
      </c>
      <c r="K70" s="303">
        <f>TRUNC(H70*(1+C$188),2)</f>
        <v>57.61</v>
      </c>
      <c r="L70" s="304">
        <f>TRUNC(I70*(1+C$188),2)</f>
        <v>0</v>
      </c>
      <c r="M70" s="304">
        <f>K70+L70</f>
        <v>57.61</v>
      </c>
      <c r="N70" s="305">
        <f>ROUND(G70*K70,2)</f>
        <v>921.76</v>
      </c>
      <c r="O70" s="303">
        <f>ROUND(G70*L70,2)</f>
        <v>0</v>
      </c>
      <c r="P70" s="303">
        <f>N70+O70</f>
        <v>921.76</v>
      </c>
      <c r="Q70" s="111"/>
    </row>
    <row r="71" spans="1:56" s="26" customFormat="1" ht="42.75" customHeight="1">
      <c r="B71" s="298" t="s">
        <v>362</v>
      </c>
      <c r="C71" s="299" t="s">
        <v>234</v>
      </c>
      <c r="D71" s="300">
        <v>12888</v>
      </c>
      <c r="E71" s="301" t="s">
        <v>246</v>
      </c>
      <c r="F71" s="303" t="s">
        <v>233</v>
      </c>
      <c r="G71" s="290">
        <v>3</v>
      </c>
      <c r="H71" s="303">
        <v>13.8</v>
      </c>
      <c r="I71" s="304">
        <v>1.2</v>
      </c>
      <c r="J71" s="303">
        <f>H71+I71</f>
        <v>15</v>
      </c>
      <c r="K71" s="303">
        <f>TRUNC(H71*(1+C$188),2)</f>
        <v>16.899999999999999</v>
      </c>
      <c r="L71" s="304">
        <f>TRUNC(I71*(1+C$188),2)</f>
        <v>1.46</v>
      </c>
      <c r="M71" s="304">
        <f>K71+L71</f>
        <v>18.36</v>
      </c>
      <c r="N71" s="305">
        <f>ROUND(G71*K71,2)</f>
        <v>50.7</v>
      </c>
      <c r="O71" s="303">
        <f>ROUND(G71*L71,2)</f>
        <v>4.38</v>
      </c>
      <c r="P71" s="303">
        <f>N71+O71</f>
        <v>55.080000000000005</v>
      </c>
      <c r="Q71" s="111"/>
    </row>
    <row r="72" spans="1:56" s="26" customFormat="1" ht="20.25" customHeight="1" thickBot="1">
      <c r="B72" s="277"/>
      <c r="C72" s="163"/>
      <c r="D72" s="163"/>
      <c r="E72" s="163"/>
      <c r="F72" s="291"/>
      <c r="G72" s="291"/>
      <c r="H72" s="291"/>
      <c r="I72" s="291"/>
      <c r="J72" s="291"/>
      <c r="K72" s="291"/>
      <c r="L72" s="291"/>
      <c r="M72" s="291"/>
      <c r="N72" s="355" t="s">
        <v>20</v>
      </c>
      <c r="O72" s="355"/>
      <c r="P72" s="285">
        <f>SUM(P70:P71,)</f>
        <v>976.84</v>
      </c>
      <c r="Q72" s="111"/>
    </row>
    <row r="73" spans="1:56" s="26" customFormat="1" ht="13.5" thickBot="1"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111"/>
    </row>
    <row r="74" spans="1:56" s="26" customFormat="1" ht="20.25" customHeight="1">
      <c r="B74" s="352" t="s">
        <v>438</v>
      </c>
      <c r="C74" s="352"/>
      <c r="D74" s="352"/>
      <c r="E74" s="352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105"/>
    </row>
    <row r="75" spans="1:56" s="112" customFormat="1" ht="42" customHeight="1">
      <c r="A75" s="26"/>
      <c r="B75" s="307" t="s">
        <v>363</v>
      </c>
      <c r="C75" s="288" t="s">
        <v>165</v>
      </c>
      <c r="D75" s="300">
        <v>2</v>
      </c>
      <c r="E75" s="301" t="s">
        <v>283</v>
      </c>
      <c r="F75" s="304" t="s">
        <v>271</v>
      </c>
      <c r="G75" s="290">
        <v>2</v>
      </c>
      <c r="H75" s="304">
        <v>37.86</v>
      </c>
      <c r="I75" s="304">
        <v>0</v>
      </c>
      <c r="J75" s="304">
        <f t="shared" ref="J75" si="71">H75+I75</f>
        <v>37.86</v>
      </c>
      <c r="K75" s="304">
        <f>TRUNC(H75*(1+C$188),2)</f>
        <v>46.36</v>
      </c>
      <c r="L75" s="304">
        <f>TRUNC(I75*(1+C$188),2)</f>
        <v>0</v>
      </c>
      <c r="M75" s="304">
        <f t="shared" ref="M75" si="72">K75+L75</f>
        <v>46.36</v>
      </c>
      <c r="N75" s="304">
        <f t="shared" ref="N75" si="73">ROUND(G75*K75,2)</f>
        <v>92.72</v>
      </c>
      <c r="O75" s="304">
        <f t="shared" ref="O75" si="74">ROUND(G75*L75,2)</f>
        <v>0</v>
      </c>
      <c r="P75" s="304">
        <f t="shared" ref="P75" si="75">N75+O75</f>
        <v>92.72</v>
      </c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</row>
    <row r="76" spans="1:56" s="112" customFormat="1" ht="20.25" customHeight="1" thickBot="1">
      <c r="A76" s="26"/>
      <c r="B76" s="280"/>
      <c r="C76" s="280"/>
      <c r="D76" s="281"/>
      <c r="E76" s="282"/>
      <c r="F76" s="280"/>
      <c r="G76" s="280"/>
      <c r="H76" s="283"/>
      <c r="I76" s="72"/>
      <c r="J76" s="72"/>
      <c r="K76" s="284"/>
      <c r="L76" s="284"/>
      <c r="M76" s="284"/>
      <c r="N76" s="355" t="s">
        <v>20</v>
      </c>
      <c r="O76" s="355"/>
      <c r="P76" s="285">
        <f>SUM(P75:P75)</f>
        <v>92.72</v>
      </c>
      <c r="Q76" s="26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</row>
    <row r="77" spans="1:56" s="26" customFormat="1" ht="13.5" thickBot="1"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111"/>
    </row>
    <row r="78" spans="1:56" s="112" customFormat="1" ht="20.25" customHeight="1" thickBot="1">
      <c r="A78" s="26"/>
      <c r="B78" s="482" t="s">
        <v>364</v>
      </c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26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</row>
    <row r="79" spans="1:56" s="26" customFormat="1" ht="20.25" customHeight="1" thickBot="1">
      <c r="B79" s="352" t="s">
        <v>365</v>
      </c>
      <c r="C79" s="352"/>
      <c r="D79" s="352"/>
      <c r="E79" s="352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93"/>
      <c r="S79" s="292"/>
    </row>
    <row r="80" spans="1:56" s="293" customFormat="1" ht="26.25" customHeight="1" thickBot="1">
      <c r="A80" s="26"/>
      <c r="B80" s="286" t="s">
        <v>337</v>
      </c>
      <c r="C80" s="287" t="s">
        <v>21</v>
      </c>
      <c r="D80" s="300">
        <v>93358</v>
      </c>
      <c r="E80" s="301" t="s">
        <v>291</v>
      </c>
      <c r="F80" s="303" t="s">
        <v>292</v>
      </c>
      <c r="G80" s="290">
        <v>7.74</v>
      </c>
      <c r="H80" s="303">
        <v>14.24</v>
      </c>
      <c r="I80" s="304">
        <v>75.95</v>
      </c>
      <c r="J80" s="303">
        <f t="shared" ref="J80:J81" si="76">H80+I80</f>
        <v>90.19</v>
      </c>
      <c r="K80" s="303">
        <f>TRUNC(H80*(1+C$188),2)</f>
        <v>17.440000000000001</v>
      </c>
      <c r="L80" s="304">
        <f>TRUNC(I80*(1+C$188),2)</f>
        <v>93.01</v>
      </c>
      <c r="M80" s="304">
        <f t="shared" ref="M80:M81" si="77">K80+L80</f>
        <v>110.45</v>
      </c>
      <c r="N80" s="305">
        <f t="shared" ref="N80:N81" si="78">ROUND(G80*K80,2)</f>
        <v>134.99</v>
      </c>
      <c r="O80" s="303">
        <f t="shared" ref="O80:O81" si="79">ROUND(G80*L80,2)</f>
        <v>719.9</v>
      </c>
      <c r="P80" s="303">
        <f t="shared" ref="P80:P81" si="80">N80+O80</f>
        <v>854.89</v>
      </c>
      <c r="Q80" s="26"/>
      <c r="R80" s="297" t="e">
        <f>O67/#REF!</f>
        <v>#REF!</v>
      </c>
    </row>
    <row r="81" spans="1:56" s="91" customFormat="1" ht="30.75" customHeight="1">
      <c r="A81" s="26"/>
      <c r="B81" s="286" t="s">
        <v>338</v>
      </c>
      <c r="C81" s="287" t="s">
        <v>21</v>
      </c>
      <c r="D81" s="300">
        <v>104789</v>
      </c>
      <c r="E81" s="301" t="s">
        <v>293</v>
      </c>
      <c r="F81" s="303" t="s">
        <v>292</v>
      </c>
      <c r="G81" s="290">
        <v>0.9</v>
      </c>
      <c r="H81" s="303">
        <v>32.54</v>
      </c>
      <c r="I81" s="304">
        <v>182.77</v>
      </c>
      <c r="J81" s="303">
        <f t="shared" si="76"/>
        <v>215.31</v>
      </c>
      <c r="K81" s="303">
        <f>TRUNC(H81*(1+C$188),2)</f>
        <v>39.85</v>
      </c>
      <c r="L81" s="304">
        <f>TRUNC(I81*(1+C$188),2)</f>
        <v>223.84</v>
      </c>
      <c r="M81" s="304">
        <f t="shared" si="77"/>
        <v>263.69</v>
      </c>
      <c r="N81" s="305">
        <f t="shared" si="78"/>
        <v>35.869999999999997</v>
      </c>
      <c r="O81" s="303">
        <f t="shared" si="79"/>
        <v>201.46</v>
      </c>
      <c r="P81" s="303">
        <f t="shared" si="80"/>
        <v>237.33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1:56" s="91" customFormat="1" ht="21" customHeight="1" thickBot="1">
      <c r="A82" s="26"/>
      <c r="B82" s="280"/>
      <c r="C82" s="280"/>
      <c r="D82" s="281"/>
      <c r="E82" s="282"/>
      <c r="F82" s="280"/>
      <c r="G82" s="280"/>
      <c r="H82" s="283"/>
      <c r="I82" s="72"/>
      <c r="J82" s="72"/>
      <c r="K82" s="284"/>
      <c r="L82" s="284"/>
      <c r="M82" s="284"/>
      <c r="N82" s="355" t="s">
        <v>20</v>
      </c>
      <c r="O82" s="355"/>
      <c r="P82" s="285">
        <f>SUM(P80:P81)</f>
        <v>1092.22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1:56" s="91" customFormat="1" ht="13.5" thickBot="1">
      <c r="A83" s="26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1:56" s="91" customFormat="1" ht="20.25" customHeight="1">
      <c r="A84" s="26"/>
      <c r="B84" s="352" t="s">
        <v>439</v>
      </c>
      <c r="C84" s="352"/>
      <c r="D84" s="352"/>
      <c r="E84" s="352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1:56" s="91" customFormat="1" ht="36.75" customHeight="1">
      <c r="A85" s="26"/>
      <c r="B85" s="286" t="s">
        <v>366</v>
      </c>
      <c r="C85" s="287" t="s">
        <v>21</v>
      </c>
      <c r="D85" s="300">
        <v>97599</v>
      </c>
      <c r="E85" s="301" t="s">
        <v>230</v>
      </c>
      <c r="F85" s="303" t="s">
        <v>287</v>
      </c>
      <c r="G85" s="290">
        <v>26</v>
      </c>
      <c r="H85" s="303">
        <v>16.03</v>
      </c>
      <c r="I85" s="304">
        <v>7.6</v>
      </c>
      <c r="J85" s="303">
        <f t="shared" ref="J85:J91" si="81">H85+I85</f>
        <v>23.630000000000003</v>
      </c>
      <c r="K85" s="303">
        <f>TRUNC(H85*(1+C$188),2)</f>
        <v>19.63</v>
      </c>
      <c r="L85" s="304">
        <f>TRUNC(I85*(1+C$188),2)</f>
        <v>9.3000000000000007</v>
      </c>
      <c r="M85" s="304">
        <f t="shared" ref="M85:M91" si="82">K85+L85</f>
        <v>28.93</v>
      </c>
      <c r="N85" s="305">
        <f t="shared" ref="N85:N91" si="83">ROUND(G85*K85,2)</f>
        <v>510.38</v>
      </c>
      <c r="O85" s="303">
        <f t="shared" ref="O85:O91" si="84">ROUND(G85*L85,2)</f>
        <v>241.8</v>
      </c>
      <c r="P85" s="303">
        <f t="shared" ref="P85:P91" si="85">N85+O85</f>
        <v>752.18000000000006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1:56" s="91" customFormat="1" ht="42" customHeight="1">
      <c r="A86" s="26"/>
      <c r="B86" s="286" t="s">
        <v>367</v>
      </c>
      <c r="C86" s="287" t="s">
        <v>234</v>
      </c>
      <c r="D86" s="300">
        <v>12312</v>
      </c>
      <c r="E86" s="289" t="s">
        <v>236</v>
      </c>
      <c r="F86" s="303" t="s">
        <v>287</v>
      </c>
      <c r="G86" s="290">
        <v>24</v>
      </c>
      <c r="H86" s="303">
        <v>263.52999999999997</v>
      </c>
      <c r="I86" s="304">
        <v>7.29</v>
      </c>
      <c r="J86" s="303">
        <f t="shared" si="81"/>
        <v>270.82</v>
      </c>
      <c r="K86" s="303">
        <f t="shared" ref="K86:K91" si="86">TRUNC(H86*(1+C$188),2)</f>
        <v>322.75</v>
      </c>
      <c r="L86" s="304">
        <f t="shared" ref="L86:L91" si="87">TRUNC(I86*(1+C$188),2)</f>
        <v>8.92</v>
      </c>
      <c r="M86" s="304">
        <f t="shared" si="82"/>
        <v>331.67</v>
      </c>
      <c r="N86" s="305">
        <f t="shared" si="83"/>
        <v>7746</v>
      </c>
      <c r="O86" s="303">
        <f t="shared" si="84"/>
        <v>214.08</v>
      </c>
      <c r="P86" s="303">
        <f t="shared" si="85"/>
        <v>7960.08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1:56" s="91" customFormat="1" ht="39.75" customHeight="1">
      <c r="A87" s="26"/>
      <c r="B87" s="286" t="s">
        <v>368</v>
      </c>
      <c r="C87" s="331" t="s">
        <v>21</v>
      </c>
      <c r="D87" s="332">
        <v>95727</v>
      </c>
      <c r="E87" s="333" t="s">
        <v>280</v>
      </c>
      <c r="F87" s="334" t="s">
        <v>271</v>
      </c>
      <c r="G87" s="335">
        <v>300</v>
      </c>
      <c r="H87" s="334">
        <v>6.55</v>
      </c>
      <c r="I87" s="336">
        <v>13.88</v>
      </c>
      <c r="J87" s="334">
        <f t="shared" si="81"/>
        <v>20.43</v>
      </c>
      <c r="K87" s="303">
        <f t="shared" si="86"/>
        <v>8.02</v>
      </c>
      <c r="L87" s="304">
        <f t="shared" si="87"/>
        <v>16.989999999999998</v>
      </c>
      <c r="M87" s="336">
        <f t="shared" si="82"/>
        <v>25.009999999999998</v>
      </c>
      <c r="N87" s="337">
        <f t="shared" si="83"/>
        <v>2406</v>
      </c>
      <c r="O87" s="334">
        <f t="shared" si="84"/>
        <v>5097</v>
      </c>
      <c r="P87" s="334">
        <f t="shared" si="85"/>
        <v>7503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1:56" s="91" customFormat="1" ht="39" customHeight="1">
      <c r="A88" s="26"/>
      <c r="B88" s="286" t="s">
        <v>369</v>
      </c>
      <c r="C88" s="287" t="s">
        <v>21</v>
      </c>
      <c r="D88" s="300">
        <v>104396</v>
      </c>
      <c r="E88" s="289" t="s">
        <v>273</v>
      </c>
      <c r="F88" s="303" t="s">
        <v>287</v>
      </c>
      <c r="G88" s="290">
        <v>50</v>
      </c>
      <c r="H88" s="303">
        <v>9.26</v>
      </c>
      <c r="I88" s="304">
        <v>13.17</v>
      </c>
      <c r="J88" s="303">
        <f t="shared" si="81"/>
        <v>22.43</v>
      </c>
      <c r="K88" s="303">
        <f t="shared" si="86"/>
        <v>11.34</v>
      </c>
      <c r="L88" s="304">
        <f t="shared" si="87"/>
        <v>16.12</v>
      </c>
      <c r="M88" s="304">
        <f t="shared" si="82"/>
        <v>27.46</v>
      </c>
      <c r="N88" s="305">
        <f t="shared" si="83"/>
        <v>567</v>
      </c>
      <c r="O88" s="303">
        <f t="shared" si="84"/>
        <v>806</v>
      </c>
      <c r="P88" s="303">
        <f t="shared" si="85"/>
        <v>1373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1:56" s="91" customFormat="1" ht="42.75" customHeight="1">
      <c r="A89" s="26"/>
      <c r="B89" s="286" t="s">
        <v>370</v>
      </c>
      <c r="C89" s="287" t="s">
        <v>21</v>
      </c>
      <c r="D89" s="300">
        <v>91990</v>
      </c>
      <c r="E89" s="289" t="s">
        <v>276</v>
      </c>
      <c r="F89" s="303" t="s">
        <v>287</v>
      </c>
      <c r="G89" s="290">
        <v>50</v>
      </c>
      <c r="H89" s="303">
        <v>12.22</v>
      </c>
      <c r="I89" s="304">
        <v>28.05</v>
      </c>
      <c r="J89" s="303">
        <f t="shared" si="81"/>
        <v>40.270000000000003</v>
      </c>
      <c r="K89" s="303">
        <f t="shared" si="86"/>
        <v>14.96</v>
      </c>
      <c r="L89" s="304">
        <f t="shared" si="87"/>
        <v>34.35</v>
      </c>
      <c r="M89" s="304">
        <f t="shared" si="82"/>
        <v>49.31</v>
      </c>
      <c r="N89" s="305">
        <f t="shared" si="83"/>
        <v>748</v>
      </c>
      <c r="O89" s="303">
        <f t="shared" si="84"/>
        <v>1717.5</v>
      </c>
      <c r="P89" s="303">
        <f t="shared" si="85"/>
        <v>2465.5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1:56" s="91" customFormat="1" ht="38.25" customHeight="1">
      <c r="A90" s="26"/>
      <c r="B90" s="286" t="s">
        <v>371</v>
      </c>
      <c r="C90" s="331" t="s">
        <v>21</v>
      </c>
      <c r="D90" s="332">
        <v>91926</v>
      </c>
      <c r="E90" s="333" t="s">
        <v>277</v>
      </c>
      <c r="F90" s="334" t="s">
        <v>271</v>
      </c>
      <c r="G90" s="335">
        <v>300</v>
      </c>
      <c r="H90" s="334">
        <v>2.73</v>
      </c>
      <c r="I90" s="336">
        <v>1.58</v>
      </c>
      <c r="J90" s="334">
        <f t="shared" si="81"/>
        <v>4.3100000000000005</v>
      </c>
      <c r="K90" s="303">
        <f t="shared" si="86"/>
        <v>3.34</v>
      </c>
      <c r="L90" s="304">
        <f t="shared" si="87"/>
        <v>1.93</v>
      </c>
      <c r="M90" s="336">
        <f t="shared" si="82"/>
        <v>5.27</v>
      </c>
      <c r="N90" s="337">
        <f t="shared" si="83"/>
        <v>1002</v>
      </c>
      <c r="O90" s="334">
        <f t="shared" si="84"/>
        <v>579</v>
      </c>
      <c r="P90" s="334">
        <f t="shared" si="85"/>
        <v>1581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 s="26" customFormat="1" ht="35.25" customHeight="1">
      <c r="B91" s="286" t="s">
        <v>372</v>
      </c>
      <c r="C91" s="287" t="s">
        <v>21</v>
      </c>
      <c r="D91" s="300">
        <v>93661</v>
      </c>
      <c r="E91" s="289" t="s">
        <v>286</v>
      </c>
      <c r="F91" s="303" t="s">
        <v>287</v>
      </c>
      <c r="G91" s="290">
        <v>2</v>
      </c>
      <c r="H91" s="303">
        <v>51.2</v>
      </c>
      <c r="I91" s="304">
        <v>3.05</v>
      </c>
      <c r="J91" s="303">
        <f t="shared" si="81"/>
        <v>54.25</v>
      </c>
      <c r="K91" s="303">
        <f t="shared" si="86"/>
        <v>62.7</v>
      </c>
      <c r="L91" s="304">
        <f t="shared" si="87"/>
        <v>3.73</v>
      </c>
      <c r="M91" s="304">
        <f t="shared" si="82"/>
        <v>66.430000000000007</v>
      </c>
      <c r="N91" s="305">
        <f t="shared" si="83"/>
        <v>125.4</v>
      </c>
      <c r="O91" s="303">
        <f t="shared" si="84"/>
        <v>7.46</v>
      </c>
      <c r="P91" s="303">
        <f t="shared" si="85"/>
        <v>132.86000000000001</v>
      </c>
    </row>
    <row r="92" spans="1:56" s="26" customFormat="1" ht="21" customHeight="1" thickBot="1">
      <c r="B92" s="280"/>
      <c r="C92" s="280"/>
      <c r="D92" s="281"/>
      <c r="E92" s="282"/>
      <c r="F92" s="280"/>
      <c r="G92" s="280"/>
      <c r="H92" s="283"/>
      <c r="I92" s="72"/>
      <c r="J92" s="72"/>
      <c r="K92" s="284"/>
      <c r="L92" s="284"/>
      <c r="M92" s="284"/>
      <c r="N92" s="355" t="s">
        <v>20</v>
      </c>
      <c r="O92" s="355"/>
      <c r="P92" s="285">
        <f>SUM(P85:P91)</f>
        <v>21767.620000000003</v>
      </c>
    </row>
    <row r="93" spans="1:56" s="26" customFormat="1" ht="13.5" thickBot="1"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</row>
    <row r="94" spans="1:56" s="26" customFormat="1" ht="21" customHeight="1">
      <c r="B94" s="352" t="s">
        <v>440</v>
      </c>
      <c r="C94" s="352"/>
      <c r="D94" s="352"/>
      <c r="E94" s="352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</row>
    <row r="95" spans="1:56" s="26" customFormat="1" ht="40.5" customHeight="1">
      <c r="B95" s="298" t="s">
        <v>373</v>
      </c>
      <c r="C95" s="287" t="s">
        <v>234</v>
      </c>
      <c r="D95" s="300">
        <v>8058</v>
      </c>
      <c r="E95" s="289" t="s">
        <v>235</v>
      </c>
      <c r="F95" s="303" t="s">
        <v>287</v>
      </c>
      <c r="G95" s="302">
        <v>1</v>
      </c>
      <c r="H95" s="304">
        <v>443.8</v>
      </c>
      <c r="I95" s="304">
        <v>8.57</v>
      </c>
      <c r="J95" s="303">
        <f t="shared" ref="J95" si="88">H95+I95</f>
        <v>452.37</v>
      </c>
      <c r="K95" s="303">
        <f>TRUNC(H95*(1+C$188),2)</f>
        <v>543.53</v>
      </c>
      <c r="L95" s="304">
        <f>TRUNC(I95*(1+C$188),2)</f>
        <v>10.49</v>
      </c>
      <c r="M95" s="304">
        <f t="shared" ref="M95" si="89">K95+L95</f>
        <v>554.02</v>
      </c>
      <c r="N95" s="303">
        <f t="shared" ref="N95" si="90">ROUND(G95*K95,2)</f>
        <v>543.53</v>
      </c>
      <c r="O95" s="303">
        <f t="shared" ref="O95" si="91">ROUND(G95*L95,2)</f>
        <v>10.49</v>
      </c>
      <c r="P95" s="303">
        <f>N95+O95</f>
        <v>554.02</v>
      </c>
    </row>
    <row r="96" spans="1:56" s="26" customFormat="1" ht="34.5" customHeight="1">
      <c r="B96" s="298" t="s">
        <v>374</v>
      </c>
      <c r="C96" s="287" t="s">
        <v>234</v>
      </c>
      <c r="D96" s="300">
        <v>11824</v>
      </c>
      <c r="E96" s="289" t="s">
        <v>237</v>
      </c>
      <c r="F96" s="303" t="s">
        <v>287</v>
      </c>
      <c r="G96" s="302">
        <v>4</v>
      </c>
      <c r="H96" s="304">
        <v>199.96</v>
      </c>
      <c r="I96" s="304">
        <v>10.199999999999999</v>
      </c>
      <c r="J96" s="303">
        <f>H96+I96</f>
        <v>210.16</v>
      </c>
      <c r="K96" s="303">
        <f t="shared" ref="K96:K99" si="92">TRUNC(H96*(1+C$188),2)</f>
        <v>244.89</v>
      </c>
      <c r="L96" s="304">
        <f t="shared" ref="L96:L99" si="93">TRUNC(I96*(1+C$188),2)</f>
        <v>12.49</v>
      </c>
      <c r="M96" s="304">
        <f>K96+L96</f>
        <v>257.38</v>
      </c>
      <c r="N96" s="303">
        <f>ROUND(G96*K96,2)</f>
        <v>979.56</v>
      </c>
      <c r="O96" s="303">
        <f>ROUND(G96*L96,2)</f>
        <v>49.96</v>
      </c>
      <c r="P96" s="303">
        <f>N96+O96</f>
        <v>1029.52</v>
      </c>
    </row>
    <row r="97" spans="2:16" s="26" customFormat="1" ht="32.25" customHeight="1">
      <c r="B97" s="298" t="s">
        <v>375</v>
      </c>
      <c r="C97" s="287" t="s">
        <v>234</v>
      </c>
      <c r="D97" s="300">
        <v>11829</v>
      </c>
      <c r="E97" s="289" t="s">
        <v>238</v>
      </c>
      <c r="F97" s="303" t="s">
        <v>287</v>
      </c>
      <c r="G97" s="302">
        <v>4</v>
      </c>
      <c r="H97" s="304">
        <v>154.76</v>
      </c>
      <c r="I97" s="304">
        <v>7.29</v>
      </c>
      <c r="J97" s="303">
        <f>H97+I97</f>
        <v>162.04999999999998</v>
      </c>
      <c r="K97" s="303">
        <f t="shared" si="92"/>
        <v>189.54</v>
      </c>
      <c r="L97" s="304">
        <f t="shared" si="93"/>
        <v>8.92</v>
      </c>
      <c r="M97" s="304">
        <f>K97+L97</f>
        <v>198.45999999999998</v>
      </c>
      <c r="N97" s="303">
        <f>ROUND(G97*K97,2)</f>
        <v>758.16</v>
      </c>
      <c r="O97" s="303">
        <f>ROUND(G97*L97,2)</f>
        <v>35.68</v>
      </c>
      <c r="P97" s="303">
        <f>N97+O97</f>
        <v>793.83999999999992</v>
      </c>
    </row>
    <row r="98" spans="2:16" s="26" customFormat="1" ht="39.75" customHeight="1">
      <c r="B98" s="298" t="s">
        <v>376</v>
      </c>
      <c r="C98" s="287" t="s">
        <v>21</v>
      </c>
      <c r="D98" s="300">
        <v>95727</v>
      </c>
      <c r="E98" s="289" t="s">
        <v>279</v>
      </c>
      <c r="F98" s="303" t="s">
        <v>271</v>
      </c>
      <c r="G98" s="290">
        <v>80</v>
      </c>
      <c r="H98" s="303">
        <v>6.55</v>
      </c>
      <c r="I98" s="304">
        <v>13.88</v>
      </c>
      <c r="J98" s="303">
        <f t="shared" ref="J98:J99" si="94">H98+I98</f>
        <v>20.43</v>
      </c>
      <c r="K98" s="303">
        <f t="shared" si="92"/>
        <v>8.02</v>
      </c>
      <c r="L98" s="304">
        <f t="shared" si="93"/>
        <v>16.989999999999998</v>
      </c>
      <c r="M98" s="304">
        <f t="shared" ref="M98:M99" si="95">K98+L98</f>
        <v>25.009999999999998</v>
      </c>
      <c r="N98" s="305">
        <f t="shared" ref="N98:N99" si="96">ROUND(G98*K98,2)</f>
        <v>641.6</v>
      </c>
      <c r="O98" s="303">
        <f t="shared" ref="O98:O99" si="97">ROUND(G98*L98,2)</f>
        <v>1359.2</v>
      </c>
      <c r="P98" s="303">
        <f t="shared" ref="P98:P99" si="98">N98+O98</f>
        <v>2000.8000000000002</v>
      </c>
    </row>
    <row r="99" spans="2:16" s="26" customFormat="1" ht="40.5" customHeight="1">
      <c r="B99" s="298" t="s">
        <v>377</v>
      </c>
      <c r="C99" s="287" t="s">
        <v>21</v>
      </c>
      <c r="D99" s="300">
        <v>91924</v>
      </c>
      <c r="E99" s="289" t="s">
        <v>285</v>
      </c>
      <c r="F99" s="303" t="s">
        <v>271</v>
      </c>
      <c r="G99" s="290">
        <v>240</v>
      </c>
      <c r="H99" s="303">
        <v>1.76</v>
      </c>
      <c r="I99" s="304">
        <v>1.26</v>
      </c>
      <c r="J99" s="303">
        <f t="shared" si="94"/>
        <v>3.02</v>
      </c>
      <c r="K99" s="303">
        <f t="shared" si="92"/>
        <v>2.15</v>
      </c>
      <c r="L99" s="304">
        <f t="shared" si="93"/>
        <v>1.54</v>
      </c>
      <c r="M99" s="304">
        <f t="shared" si="95"/>
        <v>3.69</v>
      </c>
      <c r="N99" s="305">
        <f t="shared" si="96"/>
        <v>516</v>
      </c>
      <c r="O99" s="303">
        <f t="shared" si="97"/>
        <v>369.6</v>
      </c>
      <c r="P99" s="303">
        <f t="shared" si="98"/>
        <v>885.6</v>
      </c>
    </row>
    <row r="100" spans="2:16" s="26" customFormat="1" ht="21" customHeight="1" thickBot="1">
      <c r="B100" s="277"/>
      <c r="C100" s="163"/>
      <c r="D100" s="163"/>
      <c r="E100" s="163"/>
      <c r="F100" s="291"/>
      <c r="G100" s="291"/>
      <c r="H100" s="291"/>
      <c r="I100" s="291"/>
      <c r="J100" s="72"/>
      <c r="K100" s="284"/>
      <c r="L100" s="284"/>
      <c r="M100" s="284"/>
      <c r="N100" s="355" t="s">
        <v>20</v>
      </c>
      <c r="O100" s="355"/>
      <c r="P100" s="285">
        <f>SUM(P95:P99)</f>
        <v>5263.7800000000007</v>
      </c>
    </row>
    <row r="101" spans="2:16" s="26" customFormat="1" ht="13.5" thickBot="1"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</row>
    <row r="102" spans="2:16" s="26" customFormat="1" ht="20.25" customHeight="1">
      <c r="B102" s="352" t="s">
        <v>441</v>
      </c>
      <c r="C102" s="352"/>
      <c r="D102" s="352"/>
      <c r="E102" s="352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</row>
    <row r="103" spans="2:16" s="26" customFormat="1" ht="27" customHeight="1">
      <c r="B103" s="298" t="s">
        <v>378</v>
      </c>
      <c r="C103" s="299" t="s">
        <v>21</v>
      </c>
      <c r="D103" s="300">
        <v>101914</v>
      </c>
      <c r="E103" s="301" t="s">
        <v>294</v>
      </c>
      <c r="F103" s="303" t="s">
        <v>233</v>
      </c>
      <c r="G103" s="290">
        <v>3</v>
      </c>
      <c r="H103" s="303">
        <v>390.49</v>
      </c>
      <c r="I103" s="304">
        <v>67.14</v>
      </c>
      <c r="J103" s="303">
        <f t="shared" ref="J103:J127" si="99">H103+I103</f>
        <v>457.63</v>
      </c>
      <c r="K103" s="303">
        <f>TRUNC(H103*(1+C$188),2)</f>
        <v>478.24</v>
      </c>
      <c r="L103" s="304">
        <f>TRUNC(I103*(1+C$188),2)</f>
        <v>82.22</v>
      </c>
      <c r="M103" s="304">
        <f t="shared" ref="M103:M127" si="100">K103+L103</f>
        <v>560.46</v>
      </c>
      <c r="N103" s="305">
        <f t="shared" ref="N103:N127" si="101">ROUND(G103*K103,2)</f>
        <v>1434.72</v>
      </c>
      <c r="O103" s="303">
        <f t="shared" ref="O103:O127" si="102">ROUND(G103*L103,2)</f>
        <v>246.66</v>
      </c>
      <c r="P103" s="303">
        <f t="shared" ref="P103:P127" si="103">N103+O103</f>
        <v>1681.38</v>
      </c>
    </row>
    <row r="104" spans="2:16" s="26" customFormat="1" ht="51" customHeight="1">
      <c r="B104" s="298" t="s">
        <v>379</v>
      </c>
      <c r="C104" s="299" t="s">
        <v>21</v>
      </c>
      <c r="D104" s="300">
        <v>101915</v>
      </c>
      <c r="E104" s="301" t="s">
        <v>295</v>
      </c>
      <c r="F104" s="303" t="s">
        <v>233</v>
      </c>
      <c r="G104" s="290">
        <v>6</v>
      </c>
      <c r="H104" s="303">
        <v>349.88</v>
      </c>
      <c r="I104" s="304">
        <v>7.05</v>
      </c>
      <c r="J104" s="303">
        <f t="shared" si="99"/>
        <v>356.93</v>
      </c>
      <c r="K104" s="303">
        <f t="shared" ref="K104:K127" si="104">TRUNC(H104*(1+C$188),2)</f>
        <v>428.51</v>
      </c>
      <c r="L104" s="304">
        <f t="shared" ref="L104:L127" si="105">TRUNC(I104*(1+C$188),2)</f>
        <v>8.6300000000000008</v>
      </c>
      <c r="M104" s="304">
        <f t="shared" si="100"/>
        <v>437.14</v>
      </c>
      <c r="N104" s="305">
        <f t="shared" si="101"/>
        <v>2571.06</v>
      </c>
      <c r="O104" s="303">
        <f t="shared" si="102"/>
        <v>51.78</v>
      </c>
      <c r="P104" s="303">
        <f t="shared" si="103"/>
        <v>2622.84</v>
      </c>
    </row>
    <row r="105" spans="2:16" s="26" customFormat="1" ht="28.5" customHeight="1">
      <c r="B105" s="298" t="s">
        <v>380</v>
      </c>
      <c r="C105" s="299" t="s">
        <v>234</v>
      </c>
      <c r="D105" s="300">
        <v>12707</v>
      </c>
      <c r="E105" s="301" t="s">
        <v>296</v>
      </c>
      <c r="F105" s="303" t="s">
        <v>233</v>
      </c>
      <c r="G105" s="290">
        <v>3</v>
      </c>
      <c r="H105" s="303">
        <v>466.56</v>
      </c>
      <c r="I105" s="304">
        <v>16.760000000000002</v>
      </c>
      <c r="J105" s="303">
        <f t="shared" si="99"/>
        <v>483.32</v>
      </c>
      <c r="K105" s="303">
        <f t="shared" si="104"/>
        <v>571.41</v>
      </c>
      <c r="L105" s="304">
        <f t="shared" si="105"/>
        <v>20.52</v>
      </c>
      <c r="M105" s="304">
        <f t="shared" si="100"/>
        <v>591.92999999999995</v>
      </c>
      <c r="N105" s="305">
        <f t="shared" si="101"/>
        <v>1714.23</v>
      </c>
      <c r="O105" s="303">
        <f t="shared" si="102"/>
        <v>61.56</v>
      </c>
      <c r="P105" s="303">
        <f t="shared" si="103"/>
        <v>1775.79</v>
      </c>
    </row>
    <row r="106" spans="2:16" s="26" customFormat="1" ht="41.25" customHeight="1">
      <c r="B106" s="298" t="s">
        <v>381</v>
      </c>
      <c r="C106" s="299" t="s">
        <v>21</v>
      </c>
      <c r="D106" s="300">
        <v>103019</v>
      </c>
      <c r="E106" s="301" t="s">
        <v>297</v>
      </c>
      <c r="F106" s="303" t="s">
        <v>233</v>
      </c>
      <c r="G106" s="290">
        <v>3</v>
      </c>
      <c r="H106" s="303">
        <v>115.78</v>
      </c>
      <c r="I106" s="304">
        <v>22.67</v>
      </c>
      <c r="J106" s="303">
        <f t="shared" si="99"/>
        <v>138.44999999999999</v>
      </c>
      <c r="K106" s="303">
        <f t="shared" si="104"/>
        <v>141.80000000000001</v>
      </c>
      <c r="L106" s="304">
        <f t="shared" si="105"/>
        <v>27.76</v>
      </c>
      <c r="M106" s="304">
        <f t="shared" si="100"/>
        <v>169.56</v>
      </c>
      <c r="N106" s="305">
        <f t="shared" si="101"/>
        <v>425.4</v>
      </c>
      <c r="O106" s="303">
        <f t="shared" si="102"/>
        <v>83.28</v>
      </c>
      <c r="P106" s="303">
        <f t="shared" si="103"/>
        <v>508.67999999999995</v>
      </c>
    </row>
    <row r="107" spans="2:16" s="26" customFormat="1" ht="30" customHeight="1">
      <c r="B107" s="298" t="s">
        <v>382</v>
      </c>
      <c r="C107" s="299" t="s">
        <v>234</v>
      </c>
      <c r="D107" s="300">
        <v>1517</v>
      </c>
      <c r="E107" s="301" t="s">
        <v>298</v>
      </c>
      <c r="F107" s="303" t="s">
        <v>233</v>
      </c>
      <c r="G107" s="290">
        <v>3</v>
      </c>
      <c r="H107" s="303">
        <v>237.99</v>
      </c>
      <c r="I107" s="304">
        <v>16.760000000000002</v>
      </c>
      <c r="J107" s="303">
        <f t="shared" si="99"/>
        <v>254.75</v>
      </c>
      <c r="K107" s="303">
        <f t="shared" si="104"/>
        <v>291.47000000000003</v>
      </c>
      <c r="L107" s="304">
        <f t="shared" si="105"/>
        <v>20.52</v>
      </c>
      <c r="M107" s="304">
        <f t="shared" si="100"/>
        <v>311.99</v>
      </c>
      <c r="N107" s="305">
        <f t="shared" si="101"/>
        <v>874.41</v>
      </c>
      <c r="O107" s="303">
        <f t="shared" si="102"/>
        <v>61.56</v>
      </c>
      <c r="P107" s="303">
        <f t="shared" si="103"/>
        <v>935.97</v>
      </c>
    </row>
    <row r="108" spans="2:16" s="26" customFormat="1" ht="29.25" customHeight="1">
      <c r="B108" s="298" t="s">
        <v>383</v>
      </c>
      <c r="C108" s="299" t="s">
        <v>165</v>
      </c>
      <c r="D108" s="300">
        <v>1</v>
      </c>
      <c r="E108" s="301" t="s">
        <v>299</v>
      </c>
      <c r="F108" s="303" t="s">
        <v>233</v>
      </c>
      <c r="G108" s="290">
        <v>3</v>
      </c>
      <c r="H108" s="303">
        <v>47.78</v>
      </c>
      <c r="I108" s="304">
        <v>0</v>
      </c>
      <c r="J108" s="303">
        <f t="shared" si="99"/>
        <v>47.78</v>
      </c>
      <c r="K108" s="303">
        <f t="shared" si="104"/>
        <v>58.51</v>
      </c>
      <c r="L108" s="304">
        <f t="shared" si="105"/>
        <v>0</v>
      </c>
      <c r="M108" s="304">
        <f t="shared" si="100"/>
        <v>58.51</v>
      </c>
      <c r="N108" s="305">
        <f t="shared" si="101"/>
        <v>175.53</v>
      </c>
      <c r="O108" s="303">
        <f t="shared" si="102"/>
        <v>0</v>
      </c>
      <c r="P108" s="303">
        <f t="shared" si="103"/>
        <v>175.53</v>
      </c>
    </row>
    <row r="109" spans="2:16" s="26" customFormat="1" ht="49.5" customHeight="1">
      <c r="B109" s="298" t="s">
        <v>384</v>
      </c>
      <c r="C109" s="299" t="s">
        <v>21</v>
      </c>
      <c r="D109" s="300">
        <v>92367</v>
      </c>
      <c r="E109" s="301" t="s">
        <v>300</v>
      </c>
      <c r="F109" s="303" t="s">
        <v>290</v>
      </c>
      <c r="G109" s="290">
        <v>69</v>
      </c>
      <c r="H109" s="303">
        <v>101.46</v>
      </c>
      <c r="I109" s="304">
        <v>11.82</v>
      </c>
      <c r="J109" s="303">
        <f t="shared" si="99"/>
        <v>113.28</v>
      </c>
      <c r="K109" s="303">
        <f t="shared" si="104"/>
        <v>124.26</v>
      </c>
      <c r="L109" s="304">
        <f t="shared" si="105"/>
        <v>14.47</v>
      </c>
      <c r="M109" s="304">
        <f t="shared" si="100"/>
        <v>138.73000000000002</v>
      </c>
      <c r="N109" s="305">
        <f t="shared" si="101"/>
        <v>8573.94</v>
      </c>
      <c r="O109" s="303">
        <f t="shared" si="102"/>
        <v>998.43</v>
      </c>
      <c r="P109" s="303">
        <f t="shared" si="103"/>
        <v>9572.3700000000008</v>
      </c>
    </row>
    <row r="110" spans="2:16" s="26" customFormat="1" ht="52.5" customHeight="1">
      <c r="B110" s="298" t="s">
        <v>385</v>
      </c>
      <c r="C110" s="299" t="s">
        <v>21</v>
      </c>
      <c r="D110" s="300">
        <v>92390</v>
      </c>
      <c r="E110" s="301" t="s">
        <v>301</v>
      </c>
      <c r="F110" s="303" t="s">
        <v>233</v>
      </c>
      <c r="G110" s="290">
        <v>6</v>
      </c>
      <c r="H110" s="303">
        <v>108.95</v>
      </c>
      <c r="I110" s="304">
        <v>55.09</v>
      </c>
      <c r="J110" s="303">
        <f t="shared" si="99"/>
        <v>164.04000000000002</v>
      </c>
      <c r="K110" s="303">
        <f t="shared" si="104"/>
        <v>133.43</v>
      </c>
      <c r="L110" s="304">
        <f t="shared" si="105"/>
        <v>67.47</v>
      </c>
      <c r="M110" s="304">
        <f t="shared" si="100"/>
        <v>200.9</v>
      </c>
      <c r="N110" s="305">
        <f t="shared" si="101"/>
        <v>800.58</v>
      </c>
      <c r="O110" s="303">
        <f t="shared" si="102"/>
        <v>404.82</v>
      </c>
      <c r="P110" s="303">
        <f t="shared" si="103"/>
        <v>1205.4000000000001</v>
      </c>
    </row>
    <row r="111" spans="2:16" s="26" customFormat="1" ht="55.5" customHeight="1">
      <c r="B111" s="298" t="s">
        <v>386</v>
      </c>
      <c r="C111" s="299" t="s">
        <v>21</v>
      </c>
      <c r="D111" s="300">
        <v>92389</v>
      </c>
      <c r="E111" s="301" t="s">
        <v>302</v>
      </c>
      <c r="F111" s="303" t="s">
        <v>233</v>
      </c>
      <c r="G111" s="290">
        <v>2</v>
      </c>
      <c r="H111" s="303">
        <v>120.19</v>
      </c>
      <c r="I111" s="304">
        <v>55.08</v>
      </c>
      <c r="J111" s="303">
        <f t="shared" si="99"/>
        <v>175.26999999999998</v>
      </c>
      <c r="K111" s="303">
        <f t="shared" si="104"/>
        <v>147.19999999999999</v>
      </c>
      <c r="L111" s="304">
        <f t="shared" si="105"/>
        <v>67.45</v>
      </c>
      <c r="M111" s="304">
        <f t="shared" si="100"/>
        <v>214.64999999999998</v>
      </c>
      <c r="N111" s="305">
        <f t="shared" si="101"/>
        <v>294.39999999999998</v>
      </c>
      <c r="O111" s="303">
        <f t="shared" si="102"/>
        <v>134.9</v>
      </c>
      <c r="P111" s="303">
        <f t="shared" si="103"/>
        <v>429.29999999999995</v>
      </c>
    </row>
    <row r="112" spans="2:16" s="26" customFormat="1" ht="43.5" customHeight="1">
      <c r="B112" s="298" t="s">
        <v>387</v>
      </c>
      <c r="C112" s="299" t="s">
        <v>21</v>
      </c>
      <c r="D112" s="300">
        <v>92642</v>
      </c>
      <c r="E112" s="301" t="s">
        <v>303</v>
      </c>
      <c r="F112" s="303" t="s">
        <v>233</v>
      </c>
      <c r="G112" s="290">
        <v>2</v>
      </c>
      <c r="H112" s="303">
        <v>150.88</v>
      </c>
      <c r="I112" s="304">
        <v>73.39</v>
      </c>
      <c r="J112" s="303">
        <f t="shared" si="99"/>
        <v>224.26999999999998</v>
      </c>
      <c r="K112" s="303">
        <f t="shared" si="104"/>
        <v>184.78</v>
      </c>
      <c r="L112" s="304">
        <f t="shared" si="105"/>
        <v>89.88</v>
      </c>
      <c r="M112" s="304">
        <f t="shared" si="100"/>
        <v>274.65999999999997</v>
      </c>
      <c r="N112" s="305">
        <f t="shared" si="101"/>
        <v>369.56</v>
      </c>
      <c r="O112" s="303">
        <f t="shared" si="102"/>
        <v>179.76</v>
      </c>
      <c r="P112" s="303">
        <f t="shared" si="103"/>
        <v>549.31999999999994</v>
      </c>
    </row>
    <row r="113" spans="1:17" s="26" customFormat="1" ht="33.75" customHeight="1">
      <c r="B113" s="298" t="s">
        <v>388</v>
      </c>
      <c r="C113" s="299" t="s">
        <v>165</v>
      </c>
      <c r="D113" s="300">
        <v>4</v>
      </c>
      <c r="E113" s="301" t="s">
        <v>304</v>
      </c>
      <c r="F113" s="303" t="s">
        <v>233</v>
      </c>
      <c r="G113" s="290">
        <v>1</v>
      </c>
      <c r="H113" s="303">
        <v>129.34</v>
      </c>
      <c r="I113" s="304">
        <v>0</v>
      </c>
      <c r="J113" s="303">
        <f t="shared" si="99"/>
        <v>129.34</v>
      </c>
      <c r="K113" s="303">
        <f t="shared" si="104"/>
        <v>158.4</v>
      </c>
      <c r="L113" s="304">
        <f t="shared" si="105"/>
        <v>0</v>
      </c>
      <c r="M113" s="304">
        <f t="shared" si="100"/>
        <v>158.4</v>
      </c>
      <c r="N113" s="305">
        <f t="shared" si="101"/>
        <v>158.4</v>
      </c>
      <c r="O113" s="303">
        <f t="shared" si="102"/>
        <v>0</v>
      </c>
      <c r="P113" s="303">
        <f t="shared" si="103"/>
        <v>158.4</v>
      </c>
    </row>
    <row r="114" spans="1:17" s="26" customFormat="1" ht="48" customHeight="1">
      <c r="B114" s="298" t="s">
        <v>389</v>
      </c>
      <c r="C114" s="299" t="s">
        <v>21</v>
      </c>
      <c r="D114" s="300">
        <v>92378</v>
      </c>
      <c r="E114" s="301" t="s">
        <v>305</v>
      </c>
      <c r="F114" s="303" t="s">
        <v>233</v>
      </c>
      <c r="G114" s="290">
        <v>3</v>
      </c>
      <c r="H114" s="303">
        <v>76.83</v>
      </c>
      <c r="I114" s="304">
        <v>36.72</v>
      </c>
      <c r="J114" s="303">
        <f t="shared" si="99"/>
        <v>113.55</v>
      </c>
      <c r="K114" s="303">
        <f t="shared" si="104"/>
        <v>94.09</v>
      </c>
      <c r="L114" s="304">
        <f t="shared" si="105"/>
        <v>44.97</v>
      </c>
      <c r="M114" s="304">
        <f t="shared" si="100"/>
        <v>139.06</v>
      </c>
      <c r="N114" s="305">
        <f t="shared" si="101"/>
        <v>282.27</v>
      </c>
      <c r="O114" s="303">
        <f t="shared" si="102"/>
        <v>134.91</v>
      </c>
      <c r="P114" s="303">
        <f t="shared" si="103"/>
        <v>417.17999999999995</v>
      </c>
    </row>
    <row r="115" spans="1:17" s="26" customFormat="1" ht="43.5" customHeight="1">
      <c r="B115" s="298" t="s">
        <v>390</v>
      </c>
      <c r="C115" s="299" t="s">
        <v>21</v>
      </c>
      <c r="D115" s="300">
        <v>102118</v>
      </c>
      <c r="E115" s="301" t="s">
        <v>306</v>
      </c>
      <c r="F115" s="303" t="s">
        <v>233</v>
      </c>
      <c r="G115" s="290">
        <v>1</v>
      </c>
      <c r="H115" s="303">
        <v>2934.29</v>
      </c>
      <c r="I115" s="304">
        <v>92.7</v>
      </c>
      <c r="J115" s="303">
        <f t="shared" si="99"/>
        <v>3026.99</v>
      </c>
      <c r="K115" s="303">
        <f t="shared" si="104"/>
        <v>3593.74</v>
      </c>
      <c r="L115" s="304">
        <f t="shared" si="105"/>
        <v>113.53</v>
      </c>
      <c r="M115" s="304">
        <f t="shared" si="100"/>
        <v>3707.27</v>
      </c>
      <c r="N115" s="305">
        <f t="shared" si="101"/>
        <v>3593.74</v>
      </c>
      <c r="O115" s="303">
        <f t="shared" si="102"/>
        <v>113.53</v>
      </c>
      <c r="P115" s="303">
        <f t="shared" si="103"/>
        <v>3707.27</v>
      </c>
    </row>
    <row r="116" spans="1:17" s="26" customFormat="1" ht="27" customHeight="1">
      <c r="B116" s="298" t="s">
        <v>391</v>
      </c>
      <c r="C116" s="299" t="s">
        <v>234</v>
      </c>
      <c r="D116" s="300">
        <v>11333</v>
      </c>
      <c r="E116" s="301" t="s">
        <v>307</v>
      </c>
      <c r="F116" s="303" t="s">
        <v>233</v>
      </c>
      <c r="G116" s="290">
        <v>1</v>
      </c>
      <c r="H116" s="303">
        <v>10280.219999999999</v>
      </c>
      <c r="I116" s="304">
        <v>36.43</v>
      </c>
      <c r="J116" s="303">
        <f t="shared" si="99"/>
        <v>10316.65</v>
      </c>
      <c r="K116" s="303">
        <f t="shared" si="104"/>
        <v>12590.6</v>
      </c>
      <c r="L116" s="304">
        <f t="shared" si="105"/>
        <v>44.61</v>
      </c>
      <c r="M116" s="304">
        <f t="shared" si="100"/>
        <v>12635.210000000001</v>
      </c>
      <c r="N116" s="305">
        <f t="shared" si="101"/>
        <v>12590.6</v>
      </c>
      <c r="O116" s="303">
        <f t="shared" si="102"/>
        <v>44.61</v>
      </c>
      <c r="P116" s="303">
        <f t="shared" si="103"/>
        <v>12635.210000000001</v>
      </c>
    </row>
    <row r="117" spans="1:17" s="26" customFormat="1" ht="29.25" customHeight="1">
      <c r="A117" s="25"/>
      <c r="B117" s="298" t="s">
        <v>392</v>
      </c>
      <c r="C117" s="299" t="s">
        <v>21</v>
      </c>
      <c r="D117" s="300">
        <v>94499</v>
      </c>
      <c r="E117" s="301" t="s">
        <v>308</v>
      </c>
      <c r="F117" s="303" t="s">
        <v>233</v>
      </c>
      <c r="G117" s="290">
        <v>1</v>
      </c>
      <c r="H117" s="303">
        <v>247.36</v>
      </c>
      <c r="I117" s="304">
        <v>22.67</v>
      </c>
      <c r="J117" s="303">
        <f t="shared" si="99"/>
        <v>270.03000000000003</v>
      </c>
      <c r="K117" s="303">
        <f t="shared" si="104"/>
        <v>302.95</v>
      </c>
      <c r="L117" s="304">
        <f t="shared" si="105"/>
        <v>27.76</v>
      </c>
      <c r="M117" s="304">
        <f t="shared" si="100"/>
        <v>330.71</v>
      </c>
      <c r="N117" s="305">
        <f t="shared" si="101"/>
        <v>302.95</v>
      </c>
      <c r="O117" s="303">
        <f t="shared" si="102"/>
        <v>27.76</v>
      </c>
      <c r="P117" s="303">
        <f t="shared" si="103"/>
        <v>330.71</v>
      </c>
    </row>
    <row r="118" spans="1:17" s="26" customFormat="1" ht="64.5" customHeight="1">
      <c r="A118" s="25"/>
      <c r="B118" s="298" t="s">
        <v>393</v>
      </c>
      <c r="C118" s="299" t="s">
        <v>21</v>
      </c>
      <c r="D118" s="300">
        <v>94789</v>
      </c>
      <c r="E118" s="301" t="s">
        <v>309</v>
      </c>
      <c r="F118" s="303" t="s">
        <v>233</v>
      </c>
      <c r="G118" s="290">
        <v>1</v>
      </c>
      <c r="H118" s="303">
        <v>226.31</v>
      </c>
      <c r="I118" s="304">
        <v>9.76</v>
      </c>
      <c r="J118" s="303">
        <f t="shared" si="99"/>
        <v>236.07</v>
      </c>
      <c r="K118" s="303">
        <f t="shared" si="104"/>
        <v>277.17</v>
      </c>
      <c r="L118" s="304">
        <f t="shared" si="105"/>
        <v>11.95</v>
      </c>
      <c r="M118" s="304">
        <f t="shared" si="100"/>
        <v>289.12</v>
      </c>
      <c r="N118" s="305">
        <f t="shared" si="101"/>
        <v>277.17</v>
      </c>
      <c r="O118" s="303">
        <f t="shared" si="102"/>
        <v>11.95</v>
      </c>
      <c r="P118" s="303">
        <f t="shared" si="103"/>
        <v>289.12</v>
      </c>
    </row>
    <row r="119" spans="1:17" s="26" customFormat="1" ht="64.5" customHeight="1">
      <c r="A119" s="25"/>
      <c r="B119" s="298" t="s">
        <v>394</v>
      </c>
      <c r="C119" s="299" t="s">
        <v>234</v>
      </c>
      <c r="D119" s="300">
        <v>13340</v>
      </c>
      <c r="E119" s="301" t="s">
        <v>310</v>
      </c>
      <c r="F119" s="303" t="s">
        <v>233</v>
      </c>
      <c r="G119" s="290">
        <v>1</v>
      </c>
      <c r="H119" s="303">
        <v>1771.58</v>
      </c>
      <c r="I119" s="304">
        <v>29.14</v>
      </c>
      <c r="J119" s="303">
        <f t="shared" si="99"/>
        <v>1800.72</v>
      </c>
      <c r="K119" s="303">
        <f t="shared" si="104"/>
        <v>2169.7199999999998</v>
      </c>
      <c r="L119" s="304">
        <f t="shared" si="105"/>
        <v>35.68</v>
      </c>
      <c r="M119" s="304">
        <f t="shared" si="100"/>
        <v>2205.3999999999996</v>
      </c>
      <c r="N119" s="305">
        <f t="shared" si="101"/>
        <v>2169.7199999999998</v>
      </c>
      <c r="O119" s="303">
        <f t="shared" si="102"/>
        <v>35.68</v>
      </c>
      <c r="P119" s="303">
        <f t="shared" si="103"/>
        <v>2205.3999999999996</v>
      </c>
    </row>
    <row r="120" spans="1:17" s="26" customFormat="1" ht="44.25" customHeight="1">
      <c r="A120" s="25"/>
      <c r="B120" s="298" t="s">
        <v>395</v>
      </c>
      <c r="C120" s="299" t="s">
        <v>21</v>
      </c>
      <c r="D120" s="300">
        <v>99624</v>
      </c>
      <c r="E120" s="301" t="s">
        <v>311</v>
      </c>
      <c r="F120" s="303" t="s">
        <v>233</v>
      </c>
      <c r="G120" s="290">
        <v>2</v>
      </c>
      <c r="H120" s="303">
        <v>517.72</v>
      </c>
      <c r="I120" s="304">
        <v>22.67</v>
      </c>
      <c r="J120" s="303">
        <f>H120+I120</f>
        <v>540.39</v>
      </c>
      <c r="K120" s="303">
        <f t="shared" si="104"/>
        <v>634.07000000000005</v>
      </c>
      <c r="L120" s="304">
        <f t="shared" si="105"/>
        <v>27.76</v>
      </c>
      <c r="M120" s="304">
        <f t="shared" si="100"/>
        <v>661.83</v>
      </c>
      <c r="N120" s="305">
        <f t="shared" si="101"/>
        <v>1268.1400000000001</v>
      </c>
      <c r="O120" s="303">
        <f t="shared" si="102"/>
        <v>55.52</v>
      </c>
      <c r="P120" s="303">
        <f t="shared" si="103"/>
        <v>1323.66</v>
      </c>
    </row>
    <row r="121" spans="1:17" s="26" customFormat="1" ht="44.25" customHeight="1">
      <c r="A121" s="25"/>
      <c r="B121" s="298" t="s">
        <v>396</v>
      </c>
      <c r="C121" s="299" t="s">
        <v>21</v>
      </c>
      <c r="D121" s="300">
        <v>99619</v>
      </c>
      <c r="E121" s="301" t="s">
        <v>312</v>
      </c>
      <c r="F121" s="303" t="s">
        <v>233</v>
      </c>
      <c r="G121" s="290">
        <v>1</v>
      </c>
      <c r="H121" s="303">
        <v>113.78</v>
      </c>
      <c r="I121" s="304">
        <v>5.48</v>
      </c>
      <c r="J121" s="303">
        <f t="shared" si="99"/>
        <v>119.26</v>
      </c>
      <c r="K121" s="303">
        <f t="shared" si="104"/>
        <v>139.35</v>
      </c>
      <c r="L121" s="304">
        <f t="shared" si="105"/>
        <v>6.71</v>
      </c>
      <c r="M121" s="304">
        <f t="shared" si="100"/>
        <v>146.06</v>
      </c>
      <c r="N121" s="305">
        <f t="shared" si="101"/>
        <v>139.35</v>
      </c>
      <c r="O121" s="303">
        <f t="shared" si="102"/>
        <v>6.71</v>
      </c>
      <c r="P121" s="303">
        <f t="shared" si="103"/>
        <v>146.06</v>
      </c>
    </row>
    <row r="122" spans="1:17" s="26" customFormat="1" ht="26.25" customHeight="1">
      <c r="A122" s="25"/>
      <c r="B122" s="298" t="s">
        <v>397</v>
      </c>
      <c r="C122" s="299" t="s">
        <v>21</v>
      </c>
      <c r="D122" s="300">
        <v>89353</v>
      </c>
      <c r="E122" s="301" t="s">
        <v>313</v>
      </c>
      <c r="F122" s="303" t="s">
        <v>233</v>
      </c>
      <c r="G122" s="290">
        <v>1</v>
      </c>
      <c r="H122" s="303">
        <v>31.97</v>
      </c>
      <c r="I122" s="304">
        <v>5.48</v>
      </c>
      <c r="J122" s="303">
        <f t="shared" si="99"/>
        <v>37.450000000000003</v>
      </c>
      <c r="K122" s="303">
        <f t="shared" si="104"/>
        <v>39.15</v>
      </c>
      <c r="L122" s="304">
        <f t="shared" si="105"/>
        <v>6.71</v>
      </c>
      <c r="M122" s="304">
        <f t="shared" si="100"/>
        <v>45.86</v>
      </c>
      <c r="N122" s="305">
        <f t="shared" si="101"/>
        <v>39.15</v>
      </c>
      <c r="O122" s="303">
        <f t="shared" si="102"/>
        <v>6.71</v>
      </c>
      <c r="P122" s="303">
        <f t="shared" si="103"/>
        <v>45.86</v>
      </c>
    </row>
    <row r="123" spans="1:17" s="26" customFormat="1" ht="30" customHeight="1">
      <c r="A123" s="25"/>
      <c r="B123" s="298" t="s">
        <v>398</v>
      </c>
      <c r="C123" s="299" t="s">
        <v>21</v>
      </c>
      <c r="D123" s="300">
        <v>101917</v>
      </c>
      <c r="E123" s="301" t="s">
        <v>314</v>
      </c>
      <c r="F123" s="303" t="s">
        <v>233</v>
      </c>
      <c r="G123" s="290">
        <v>1</v>
      </c>
      <c r="H123" s="303">
        <v>128.05000000000001</v>
      </c>
      <c r="I123" s="304">
        <v>26.74</v>
      </c>
      <c r="J123" s="303">
        <f t="shared" si="99"/>
        <v>154.79000000000002</v>
      </c>
      <c r="K123" s="303">
        <f t="shared" si="104"/>
        <v>156.82</v>
      </c>
      <c r="L123" s="304">
        <f t="shared" si="105"/>
        <v>32.74</v>
      </c>
      <c r="M123" s="304">
        <f t="shared" si="100"/>
        <v>189.56</v>
      </c>
      <c r="N123" s="305">
        <f t="shared" si="101"/>
        <v>156.82</v>
      </c>
      <c r="O123" s="303">
        <f t="shared" si="102"/>
        <v>32.74</v>
      </c>
      <c r="P123" s="303">
        <f t="shared" si="103"/>
        <v>189.56</v>
      </c>
    </row>
    <row r="124" spans="1:17" s="26" customFormat="1" ht="28.5" customHeight="1">
      <c r="A124" s="25"/>
      <c r="B124" s="298" t="s">
        <v>399</v>
      </c>
      <c r="C124" s="299" t="s">
        <v>234</v>
      </c>
      <c r="D124" s="300">
        <v>9670</v>
      </c>
      <c r="E124" s="301" t="s">
        <v>315</v>
      </c>
      <c r="F124" s="303" t="s">
        <v>233</v>
      </c>
      <c r="G124" s="290">
        <v>1</v>
      </c>
      <c r="H124" s="303">
        <v>173.03</v>
      </c>
      <c r="I124" s="304">
        <v>14.57</v>
      </c>
      <c r="J124" s="303">
        <f t="shared" si="99"/>
        <v>187.6</v>
      </c>
      <c r="K124" s="303">
        <f t="shared" si="104"/>
        <v>211.91</v>
      </c>
      <c r="L124" s="304">
        <f t="shared" si="105"/>
        <v>17.84</v>
      </c>
      <c r="M124" s="304">
        <f t="shared" si="100"/>
        <v>229.75</v>
      </c>
      <c r="N124" s="305">
        <f t="shared" si="101"/>
        <v>211.91</v>
      </c>
      <c r="O124" s="303">
        <f t="shared" si="102"/>
        <v>17.84</v>
      </c>
      <c r="P124" s="303">
        <f t="shared" si="103"/>
        <v>229.75</v>
      </c>
    </row>
    <row r="125" spans="1:17" s="26" customFormat="1" ht="37.5" customHeight="1">
      <c r="A125" s="25"/>
      <c r="B125" s="298" t="s">
        <v>400</v>
      </c>
      <c r="C125" s="299" t="s">
        <v>21</v>
      </c>
      <c r="D125" s="300">
        <v>91930</v>
      </c>
      <c r="E125" s="301" t="s">
        <v>316</v>
      </c>
      <c r="F125" s="303" t="s">
        <v>271</v>
      </c>
      <c r="G125" s="290">
        <v>80</v>
      </c>
      <c r="H125" s="303">
        <v>6.35</v>
      </c>
      <c r="I125" s="304">
        <v>2.8</v>
      </c>
      <c r="J125" s="303">
        <f t="shared" si="99"/>
        <v>9.1499999999999986</v>
      </c>
      <c r="K125" s="303">
        <f t="shared" si="104"/>
        <v>7.77</v>
      </c>
      <c r="L125" s="304">
        <f t="shared" si="105"/>
        <v>3.42</v>
      </c>
      <c r="M125" s="304">
        <f t="shared" si="100"/>
        <v>11.19</v>
      </c>
      <c r="N125" s="305">
        <f t="shared" si="101"/>
        <v>621.6</v>
      </c>
      <c r="O125" s="303">
        <f t="shared" si="102"/>
        <v>273.60000000000002</v>
      </c>
      <c r="P125" s="303">
        <f t="shared" si="103"/>
        <v>895.2</v>
      </c>
    </row>
    <row r="126" spans="1:17" s="26" customFormat="1" ht="41.25" customHeight="1">
      <c r="A126" s="25"/>
      <c r="B126" s="298" t="s">
        <v>401</v>
      </c>
      <c r="C126" s="299" t="s">
        <v>21</v>
      </c>
      <c r="D126" s="300">
        <v>101893</v>
      </c>
      <c r="E126" s="301" t="s">
        <v>317</v>
      </c>
      <c r="F126" s="303" t="s">
        <v>233</v>
      </c>
      <c r="G126" s="290">
        <v>1</v>
      </c>
      <c r="H126" s="303">
        <v>77.38</v>
      </c>
      <c r="I126" s="304">
        <v>10.88</v>
      </c>
      <c r="J126" s="303">
        <f t="shared" si="99"/>
        <v>88.259999999999991</v>
      </c>
      <c r="K126" s="303">
        <f t="shared" si="104"/>
        <v>94.77</v>
      </c>
      <c r="L126" s="304">
        <f t="shared" si="105"/>
        <v>13.32</v>
      </c>
      <c r="M126" s="304">
        <f t="shared" si="100"/>
        <v>108.09</v>
      </c>
      <c r="N126" s="305">
        <f t="shared" si="101"/>
        <v>94.77</v>
      </c>
      <c r="O126" s="303">
        <f t="shared" si="102"/>
        <v>13.32</v>
      </c>
      <c r="P126" s="303">
        <f t="shared" si="103"/>
        <v>108.09</v>
      </c>
      <c r="Q126" s="25"/>
    </row>
    <row r="127" spans="1:17" s="25" customFormat="1" ht="45" customHeight="1">
      <c r="B127" s="298" t="s">
        <v>402</v>
      </c>
      <c r="C127" s="299" t="s">
        <v>21</v>
      </c>
      <c r="D127" s="300">
        <v>95727</v>
      </c>
      <c r="E127" s="301" t="s">
        <v>461</v>
      </c>
      <c r="F127" s="303" t="s">
        <v>271</v>
      </c>
      <c r="G127" s="290">
        <v>30</v>
      </c>
      <c r="H127" s="303">
        <v>6.55</v>
      </c>
      <c r="I127" s="304">
        <v>13.88</v>
      </c>
      <c r="J127" s="303">
        <f t="shared" si="99"/>
        <v>20.43</v>
      </c>
      <c r="K127" s="303">
        <f t="shared" si="104"/>
        <v>8.02</v>
      </c>
      <c r="L127" s="304">
        <f t="shared" si="105"/>
        <v>16.989999999999998</v>
      </c>
      <c r="M127" s="304">
        <f t="shared" si="100"/>
        <v>25.009999999999998</v>
      </c>
      <c r="N127" s="305">
        <f t="shared" si="101"/>
        <v>240.6</v>
      </c>
      <c r="O127" s="303">
        <f t="shared" si="102"/>
        <v>509.7</v>
      </c>
      <c r="P127" s="303">
        <f t="shared" si="103"/>
        <v>750.3</v>
      </c>
    </row>
    <row r="128" spans="1:17" s="25" customFormat="1" ht="37.5" customHeight="1">
      <c r="B128" s="298" t="s">
        <v>459</v>
      </c>
      <c r="C128" s="299" t="s">
        <v>234</v>
      </c>
      <c r="D128" s="300">
        <v>12015</v>
      </c>
      <c r="E128" s="301" t="s">
        <v>460</v>
      </c>
      <c r="F128" s="303" t="s">
        <v>233</v>
      </c>
      <c r="G128" s="290">
        <v>4</v>
      </c>
      <c r="H128" s="303">
        <v>132.81</v>
      </c>
      <c r="I128" s="304">
        <v>7.29</v>
      </c>
      <c r="J128" s="303">
        <f t="shared" ref="J128" si="106">H128+I128</f>
        <v>140.1</v>
      </c>
      <c r="K128" s="303">
        <f t="shared" ref="K128" si="107">TRUNC(H128*(1+C$188),2)</f>
        <v>162.65</v>
      </c>
      <c r="L128" s="304">
        <f t="shared" ref="L128" si="108">TRUNC(I128*(1+C$188),2)</f>
        <v>8.92</v>
      </c>
      <c r="M128" s="304">
        <f t="shared" ref="M128" si="109">K128+L128</f>
        <v>171.57</v>
      </c>
      <c r="N128" s="305">
        <f t="shared" ref="N128" si="110">ROUND(G128*K128,2)</f>
        <v>650.6</v>
      </c>
      <c r="O128" s="303">
        <f t="shared" ref="O128" si="111">ROUND(G128*L128,2)</f>
        <v>35.68</v>
      </c>
      <c r="P128" s="303">
        <f t="shared" ref="P128" si="112">N128+O128</f>
        <v>686.28</v>
      </c>
    </row>
    <row r="129" spans="2:16" s="25" customFormat="1" ht="18" customHeight="1" thickBot="1">
      <c r="B129" s="277"/>
      <c r="C129" s="163"/>
      <c r="D129" s="163"/>
      <c r="E129" s="163"/>
      <c r="F129" s="291"/>
      <c r="G129" s="291"/>
      <c r="H129" s="291"/>
      <c r="I129" s="291"/>
      <c r="J129" s="72"/>
      <c r="K129" s="284"/>
      <c r="L129" s="284"/>
      <c r="M129" s="284"/>
      <c r="N129" s="355" t="s">
        <v>20</v>
      </c>
      <c r="O129" s="355"/>
      <c r="P129" s="285">
        <f>SUM(P103:P128)</f>
        <v>43574.630000000005</v>
      </c>
    </row>
    <row r="130" spans="2:16" s="25" customFormat="1" ht="13.5" thickBot="1"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</row>
    <row r="131" spans="2:16" s="25" customFormat="1" ht="20.25" customHeight="1">
      <c r="B131" s="352" t="s">
        <v>442</v>
      </c>
      <c r="C131" s="352"/>
      <c r="D131" s="352"/>
      <c r="E131" s="352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</row>
    <row r="132" spans="2:16" s="25" customFormat="1" ht="44.25" customHeight="1">
      <c r="B132" s="298" t="s">
        <v>403</v>
      </c>
      <c r="C132" s="299" t="s">
        <v>234</v>
      </c>
      <c r="D132" s="300">
        <v>12884</v>
      </c>
      <c r="E132" s="301" t="s">
        <v>284</v>
      </c>
      <c r="F132" s="303" t="s">
        <v>233</v>
      </c>
      <c r="G132" s="290">
        <v>1</v>
      </c>
      <c r="H132" s="303">
        <v>20.94</v>
      </c>
      <c r="I132" s="304">
        <v>1.2</v>
      </c>
      <c r="J132" s="303">
        <f t="shared" ref="J132:J136" si="113">H132+I132</f>
        <v>22.14</v>
      </c>
      <c r="K132" s="303">
        <f>TRUNC(H132*(1+C$188),2)</f>
        <v>25.64</v>
      </c>
      <c r="L132" s="304">
        <f>TRUNC(I132*(1+C$188),2)</f>
        <v>1.46</v>
      </c>
      <c r="M132" s="304">
        <f t="shared" ref="M132:M136" si="114">K132+L132</f>
        <v>27.1</v>
      </c>
      <c r="N132" s="305">
        <f t="shared" ref="N132:N136" si="115">ROUND(G132*K132,2)</f>
        <v>25.64</v>
      </c>
      <c r="O132" s="303">
        <f t="shared" ref="O132:O136" si="116">ROUND(G132*L132,2)</f>
        <v>1.46</v>
      </c>
      <c r="P132" s="303">
        <f t="shared" ref="P132:P136" si="117">N132+O132</f>
        <v>27.1</v>
      </c>
    </row>
    <row r="133" spans="2:16" s="25" customFormat="1" ht="30" customHeight="1">
      <c r="B133" s="298" t="s">
        <v>404</v>
      </c>
      <c r="C133" s="299" t="s">
        <v>278</v>
      </c>
      <c r="D133" s="300">
        <v>2</v>
      </c>
      <c r="E133" s="301" t="s">
        <v>258</v>
      </c>
      <c r="F133" s="303" t="s">
        <v>233</v>
      </c>
      <c r="G133" s="290">
        <v>32</v>
      </c>
      <c r="H133" s="303">
        <v>47.04</v>
      </c>
      <c r="I133" s="304">
        <v>0</v>
      </c>
      <c r="J133" s="303">
        <f t="shared" si="113"/>
        <v>47.04</v>
      </c>
      <c r="K133" s="303">
        <f t="shared" ref="K133:K136" si="118">TRUNC(H133*(1+C$188),2)</f>
        <v>57.61</v>
      </c>
      <c r="L133" s="304">
        <f t="shared" ref="L133:L136" si="119">TRUNC(I133*(1+C$188),2)</f>
        <v>0</v>
      </c>
      <c r="M133" s="304">
        <f t="shared" si="114"/>
        <v>57.61</v>
      </c>
      <c r="N133" s="305">
        <f t="shared" si="115"/>
        <v>1843.52</v>
      </c>
      <c r="O133" s="303">
        <f t="shared" si="116"/>
        <v>0</v>
      </c>
      <c r="P133" s="303">
        <f t="shared" si="117"/>
        <v>1843.52</v>
      </c>
    </row>
    <row r="134" spans="2:16" s="25" customFormat="1" ht="30" customHeight="1">
      <c r="B134" s="298" t="s">
        <v>405</v>
      </c>
      <c r="C134" s="299" t="s">
        <v>234</v>
      </c>
      <c r="D134" s="300">
        <v>12886</v>
      </c>
      <c r="E134" s="301" t="s">
        <v>244</v>
      </c>
      <c r="F134" s="303" t="s">
        <v>233</v>
      </c>
      <c r="G134" s="290">
        <v>4</v>
      </c>
      <c r="H134" s="303">
        <v>18.5</v>
      </c>
      <c r="I134" s="304">
        <v>1.2</v>
      </c>
      <c r="J134" s="303">
        <f t="shared" si="113"/>
        <v>19.7</v>
      </c>
      <c r="K134" s="303">
        <f t="shared" si="118"/>
        <v>22.65</v>
      </c>
      <c r="L134" s="304">
        <f t="shared" si="119"/>
        <v>1.46</v>
      </c>
      <c r="M134" s="304">
        <f t="shared" si="114"/>
        <v>24.11</v>
      </c>
      <c r="N134" s="305">
        <f t="shared" si="115"/>
        <v>90.6</v>
      </c>
      <c r="O134" s="303">
        <f t="shared" si="116"/>
        <v>5.84</v>
      </c>
      <c r="P134" s="303">
        <f t="shared" si="117"/>
        <v>96.44</v>
      </c>
    </row>
    <row r="135" spans="2:16" s="25" customFormat="1" ht="42" customHeight="1">
      <c r="B135" s="298" t="s">
        <v>406</v>
      </c>
      <c r="C135" s="299" t="s">
        <v>234</v>
      </c>
      <c r="D135" s="300">
        <v>12887</v>
      </c>
      <c r="E135" s="301" t="s">
        <v>245</v>
      </c>
      <c r="F135" s="303" t="s">
        <v>233</v>
      </c>
      <c r="G135" s="290">
        <v>4</v>
      </c>
      <c r="H135" s="303">
        <v>20.94</v>
      </c>
      <c r="I135" s="304">
        <v>1.2</v>
      </c>
      <c r="J135" s="303">
        <f t="shared" si="113"/>
        <v>22.14</v>
      </c>
      <c r="K135" s="303">
        <f t="shared" si="118"/>
        <v>25.64</v>
      </c>
      <c r="L135" s="304">
        <f t="shared" si="119"/>
        <v>1.46</v>
      </c>
      <c r="M135" s="304">
        <f t="shared" si="114"/>
        <v>27.1</v>
      </c>
      <c r="N135" s="305">
        <f t="shared" si="115"/>
        <v>102.56</v>
      </c>
      <c r="O135" s="303">
        <f t="shared" si="116"/>
        <v>5.84</v>
      </c>
      <c r="P135" s="303">
        <f t="shared" si="117"/>
        <v>108.4</v>
      </c>
    </row>
    <row r="136" spans="2:16" s="25" customFormat="1" ht="38.25" customHeight="1">
      <c r="B136" s="298" t="s">
        <v>407</v>
      </c>
      <c r="C136" s="299" t="s">
        <v>234</v>
      </c>
      <c r="D136" s="300">
        <v>12888</v>
      </c>
      <c r="E136" s="301" t="s">
        <v>246</v>
      </c>
      <c r="F136" s="303" t="s">
        <v>233</v>
      </c>
      <c r="G136" s="290">
        <v>14</v>
      </c>
      <c r="H136" s="303">
        <v>13.8</v>
      </c>
      <c r="I136" s="304">
        <v>1.2</v>
      </c>
      <c r="J136" s="303">
        <f t="shared" si="113"/>
        <v>15</v>
      </c>
      <c r="K136" s="303">
        <f t="shared" si="118"/>
        <v>16.899999999999999</v>
      </c>
      <c r="L136" s="304">
        <f t="shared" si="119"/>
        <v>1.46</v>
      </c>
      <c r="M136" s="304">
        <f t="shared" si="114"/>
        <v>18.36</v>
      </c>
      <c r="N136" s="305">
        <f t="shared" si="115"/>
        <v>236.6</v>
      </c>
      <c r="O136" s="303">
        <f t="shared" si="116"/>
        <v>20.440000000000001</v>
      </c>
      <c r="P136" s="303">
        <f t="shared" si="117"/>
        <v>257.04000000000002</v>
      </c>
    </row>
    <row r="137" spans="2:16" s="25" customFormat="1" ht="20.25" customHeight="1" thickBot="1">
      <c r="B137" s="277"/>
      <c r="C137" s="163"/>
      <c r="D137" s="163"/>
      <c r="E137" s="163"/>
      <c r="F137" s="291"/>
      <c r="G137" s="291"/>
      <c r="H137" s="291"/>
      <c r="I137" s="291"/>
      <c r="J137" s="291"/>
      <c r="K137" s="291"/>
      <c r="L137" s="291"/>
      <c r="M137" s="291"/>
      <c r="N137" s="355" t="s">
        <v>20</v>
      </c>
      <c r="O137" s="355"/>
      <c r="P137" s="285">
        <f>SUM(P132:P136,)</f>
        <v>2332.5</v>
      </c>
    </row>
    <row r="138" spans="2:16" s="25" customFormat="1" ht="13.5" thickBot="1">
      <c r="B138" s="358"/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</row>
    <row r="139" spans="2:16" s="25" customFormat="1" ht="20.25" customHeight="1">
      <c r="B139" s="352" t="s">
        <v>443</v>
      </c>
      <c r="C139" s="352"/>
      <c r="D139" s="352"/>
      <c r="E139" s="352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</row>
    <row r="140" spans="2:16" s="25" customFormat="1" ht="39.75" customHeight="1">
      <c r="B140" s="298" t="s">
        <v>408</v>
      </c>
      <c r="C140" s="299" t="s">
        <v>21</v>
      </c>
      <c r="D140" s="300">
        <v>101908</v>
      </c>
      <c r="E140" s="301" t="s">
        <v>232</v>
      </c>
      <c r="F140" s="303" t="s">
        <v>287</v>
      </c>
      <c r="G140" s="290">
        <v>14</v>
      </c>
      <c r="H140" s="303">
        <v>161.26</v>
      </c>
      <c r="I140" s="304">
        <v>22.8</v>
      </c>
      <c r="J140" s="303">
        <f t="shared" ref="J140" si="120">H140+I140</f>
        <v>184.06</v>
      </c>
      <c r="K140" s="303">
        <f>TRUNC(H140*(1+C$188),2)</f>
        <v>197.5</v>
      </c>
      <c r="L140" s="304">
        <f>TRUNC(I140*(1+C$188),2)</f>
        <v>27.92</v>
      </c>
      <c r="M140" s="304">
        <f t="shared" ref="M140" si="121">K140+L140</f>
        <v>225.42000000000002</v>
      </c>
      <c r="N140" s="305">
        <f t="shared" ref="N140" si="122">ROUND(G140*K140,2)</f>
        <v>2765</v>
      </c>
      <c r="O140" s="303">
        <f t="shared" ref="O140" si="123">ROUND(G140*L140,2)</f>
        <v>390.88</v>
      </c>
      <c r="P140" s="303">
        <f t="shared" ref="P140" si="124">N140+O140</f>
        <v>3155.88</v>
      </c>
    </row>
    <row r="141" spans="2:16" s="25" customFormat="1" ht="20.25" customHeight="1" thickBot="1">
      <c r="B141" s="277"/>
      <c r="C141" s="163"/>
      <c r="D141" s="163"/>
      <c r="E141" s="163"/>
      <c r="F141" s="291"/>
      <c r="G141" s="291"/>
      <c r="H141" s="291"/>
      <c r="I141" s="291"/>
      <c r="J141" s="291"/>
      <c r="K141" s="291"/>
      <c r="L141" s="291"/>
      <c r="M141" s="291"/>
      <c r="N141" s="354" t="s">
        <v>20</v>
      </c>
      <c r="O141" s="354"/>
      <c r="P141" s="285">
        <f>SUM(P140:P140,)</f>
        <v>3155.88</v>
      </c>
    </row>
    <row r="142" spans="2:16" s="25" customFormat="1" ht="13.5" thickBot="1">
      <c r="B142" s="353"/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</row>
    <row r="143" spans="2:16" s="25" customFormat="1" ht="20.25" customHeight="1">
      <c r="B143" s="352" t="s">
        <v>444</v>
      </c>
      <c r="C143" s="352"/>
      <c r="D143" s="352"/>
      <c r="E143" s="352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</row>
    <row r="144" spans="2:16" s="25" customFormat="1" ht="32.25" customHeight="1">
      <c r="B144" s="338" t="s">
        <v>409</v>
      </c>
      <c r="C144" s="339" t="s">
        <v>234</v>
      </c>
      <c r="D144" s="339">
        <v>9736</v>
      </c>
      <c r="E144" s="333" t="s">
        <v>318</v>
      </c>
      <c r="F144" s="336" t="s">
        <v>233</v>
      </c>
      <c r="G144" s="335">
        <v>4</v>
      </c>
      <c r="H144" s="336">
        <v>1316.46</v>
      </c>
      <c r="I144" s="336">
        <v>2.57</v>
      </c>
      <c r="J144" s="336">
        <f>H144+I144</f>
        <v>1319.03</v>
      </c>
      <c r="K144" s="336">
        <f>TRUNC(H144*(1+C$188),2)</f>
        <v>1612.32</v>
      </c>
      <c r="L144" s="336">
        <f>TRUNC(I144*(1+C$188),2)</f>
        <v>3.14</v>
      </c>
      <c r="M144" s="336">
        <f>K144+L144</f>
        <v>1615.46</v>
      </c>
      <c r="N144" s="336">
        <f>ROUND(G144*K144,2)</f>
        <v>6449.28</v>
      </c>
      <c r="O144" s="336">
        <f>ROUND(G144*L144,2)</f>
        <v>12.56</v>
      </c>
      <c r="P144" s="336">
        <f>N144+O144</f>
        <v>6461.84</v>
      </c>
    </row>
    <row r="145" spans="2:16" s="25" customFormat="1" ht="40.5" customHeight="1">
      <c r="B145" s="338" t="s">
        <v>410</v>
      </c>
      <c r="C145" s="339" t="s">
        <v>21</v>
      </c>
      <c r="D145" s="339">
        <v>102185</v>
      </c>
      <c r="E145" s="333" t="s">
        <v>319</v>
      </c>
      <c r="F145" s="336" t="s">
        <v>233</v>
      </c>
      <c r="G145" s="335">
        <v>2</v>
      </c>
      <c r="H145" s="336">
        <v>3938.36</v>
      </c>
      <c r="I145" s="336">
        <v>180.09</v>
      </c>
      <c r="J145" s="336">
        <f>H145+I145</f>
        <v>4118.45</v>
      </c>
      <c r="K145" s="336">
        <f t="shared" ref="K145:K147" si="125">TRUNC(H145*(1+C$188),2)</f>
        <v>4823.46</v>
      </c>
      <c r="L145" s="336">
        <f t="shared" ref="L145:L147" si="126">TRUNC(I145*(1+C$188),2)</f>
        <v>220.56</v>
      </c>
      <c r="M145" s="336">
        <f>K145+L145</f>
        <v>5044.0200000000004</v>
      </c>
      <c r="N145" s="336">
        <f>ROUND(G145*K145,2)</f>
        <v>9646.92</v>
      </c>
      <c r="O145" s="336">
        <f>ROUND(G145*L145,2)</f>
        <v>441.12</v>
      </c>
      <c r="P145" s="336">
        <f>N145+O145</f>
        <v>10088.040000000001</v>
      </c>
    </row>
    <row r="146" spans="2:16" s="25" customFormat="1" ht="43.5" customHeight="1">
      <c r="B146" s="338" t="s">
        <v>411</v>
      </c>
      <c r="C146" s="339" t="s">
        <v>234</v>
      </c>
      <c r="D146" s="339">
        <v>12154</v>
      </c>
      <c r="E146" s="333" t="s">
        <v>320</v>
      </c>
      <c r="F146" s="336" t="s">
        <v>233</v>
      </c>
      <c r="G146" s="335">
        <v>2</v>
      </c>
      <c r="H146" s="336">
        <v>303.68</v>
      </c>
      <c r="I146" s="336">
        <v>2.57</v>
      </c>
      <c r="J146" s="336">
        <f>H146+I146</f>
        <v>306.25</v>
      </c>
      <c r="K146" s="336">
        <f t="shared" si="125"/>
        <v>371.92</v>
      </c>
      <c r="L146" s="336">
        <f t="shared" si="126"/>
        <v>3.14</v>
      </c>
      <c r="M146" s="336">
        <f>K146+L146</f>
        <v>375.06</v>
      </c>
      <c r="N146" s="336">
        <f>ROUND(G146*K146,2)</f>
        <v>743.84</v>
      </c>
      <c r="O146" s="336">
        <f>ROUND(G146*L146,2)</f>
        <v>6.28</v>
      </c>
      <c r="P146" s="336">
        <f>N146+O146</f>
        <v>750.12</v>
      </c>
    </row>
    <row r="147" spans="2:16" s="25" customFormat="1" ht="36" customHeight="1">
      <c r="B147" s="338" t="s">
        <v>412</v>
      </c>
      <c r="C147" s="299" t="s">
        <v>269</v>
      </c>
      <c r="D147" s="300" t="s">
        <v>270</v>
      </c>
      <c r="E147" s="301" t="s">
        <v>268</v>
      </c>
      <c r="F147" s="303" t="s">
        <v>271</v>
      </c>
      <c r="G147" s="290">
        <v>32.4</v>
      </c>
      <c r="H147" s="303">
        <v>9.18</v>
      </c>
      <c r="I147" s="304">
        <v>4.9400000000000004</v>
      </c>
      <c r="J147" s="303">
        <f t="shared" ref="J147" si="127">H147+I147</f>
        <v>14.120000000000001</v>
      </c>
      <c r="K147" s="336">
        <f t="shared" si="125"/>
        <v>11.24</v>
      </c>
      <c r="L147" s="336">
        <f t="shared" si="126"/>
        <v>6.05</v>
      </c>
      <c r="M147" s="304">
        <f t="shared" ref="M147" si="128">K147+L147</f>
        <v>17.29</v>
      </c>
      <c r="N147" s="305">
        <f t="shared" ref="N147" si="129">ROUND(G147*K147,2)</f>
        <v>364.18</v>
      </c>
      <c r="O147" s="303">
        <f t="shared" ref="O147" si="130">ROUND(G147*L147,2)</f>
        <v>196.02</v>
      </c>
      <c r="P147" s="303">
        <f t="shared" ref="P147" si="131">N147+O147</f>
        <v>560.20000000000005</v>
      </c>
    </row>
    <row r="148" spans="2:16" s="25" customFormat="1" ht="20.25" customHeight="1" thickBot="1">
      <c r="B148" s="280"/>
      <c r="C148" s="280"/>
      <c r="D148" s="281"/>
      <c r="E148" s="282"/>
      <c r="F148" s="280"/>
      <c r="G148" s="280"/>
      <c r="H148" s="283"/>
      <c r="I148" s="72"/>
      <c r="J148" s="72"/>
      <c r="K148" s="284"/>
      <c r="L148" s="284"/>
      <c r="M148" s="284"/>
      <c r="N148" s="354" t="s">
        <v>20</v>
      </c>
      <c r="O148" s="354"/>
      <c r="P148" s="285">
        <f>SUM(P144:P147)</f>
        <v>17860.2</v>
      </c>
    </row>
    <row r="149" spans="2:16" s="25" customFormat="1" ht="13.5" thickBot="1">
      <c r="B149" s="353"/>
      <c r="C149" s="353"/>
      <c r="D149" s="353"/>
      <c r="E149" s="353"/>
      <c r="F149" s="353"/>
      <c r="G149" s="353"/>
      <c r="H149" s="353"/>
      <c r="I149" s="353"/>
      <c r="J149" s="353"/>
      <c r="K149" s="353"/>
      <c r="L149" s="353"/>
      <c r="M149" s="353"/>
      <c r="N149" s="353"/>
      <c r="O149" s="353"/>
      <c r="P149" s="353"/>
    </row>
    <row r="150" spans="2:16" s="25" customFormat="1" ht="20.25" customHeight="1">
      <c r="B150" s="352" t="s">
        <v>445</v>
      </c>
      <c r="C150" s="352"/>
      <c r="D150" s="352"/>
      <c r="E150" s="352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</row>
    <row r="151" spans="2:16" s="25" customFormat="1" ht="32.25" customHeight="1">
      <c r="B151" s="307" t="s">
        <v>413</v>
      </c>
      <c r="C151" s="288" t="s">
        <v>165</v>
      </c>
      <c r="D151" s="300">
        <v>3</v>
      </c>
      <c r="E151" s="301" t="s">
        <v>283</v>
      </c>
      <c r="F151" s="304" t="s">
        <v>233</v>
      </c>
      <c r="G151" s="290">
        <v>2</v>
      </c>
      <c r="H151" s="304">
        <v>37.86</v>
      </c>
      <c r="I151" s="304">
        <v>0</v>
      </c>
      <c r="J151" s="304">
        <f t="shared" ref="J151" si="132">H151+I151</f>
        <v>37.86</v>
      </c>
      <c r="K151" s="304">
        <f>TRUNC(H151*(1+C$188),2)</f>
        <v>46.36</v>
      </c>
      <c r="L151" s="304">
        <f>TRUNC(I151*(1+C$188),2)</f>
        <v>0</v>
      </c>
      <c r="M151" s="304">
        <f t="shared" ref="M151" si="133">K151+L151</f>
        <v>46.36</v>
      </c>
      <c r="N151" s="304">
        <f t="shared" ref="N151" si="134">ROUND(G151*K151,2)</f>
        <v>92.72</v>
      </c>
      <c r="O151" s="304">
        <f t="shared" ref="O151" si="135">ROUND(G151*L151,2)</f>
        <v>0</v>
      </c>
      <c r="P151" s="304">
        <f t="shared" ref="P151" si="136">N151+O151</f>
        <v>92.72</v>
      </c>
    </row>
    <row r="152" spans="2:16" s="25" customFormat="1" ht="20.25" customHeight="1" thickBot="1">
      <c r="B152" s="280"/>
      <c r="C152" s="280"/>
      <c r="D152" s="281"/>
      <c r="E152" s="282"/>
      <c r="F152" s="280"/>
      <c r="G152" s="280"/>
      <c r="H152" s="283"/>
      <c r="I152" s="72"/>
      <c r="J152" s="72"/>
      <c r="K152" s="284"/>
      <c r="L152" s="284"/>
      <c r="M152" s="284"/>
      <c r="N152" s="355" t="s">
        <v>20</v>
      </c>
      <c r="O152" s="355"/>
      <c r="P152" s="285">
        <f>SUM(P151:P151)</f>
        <v>92.72</v>
      </c>
    </row>
    <row r="153" spans="2:16" s="25" customFormat="1" ht="13.5" thickBot="1">
      <c r="B153" s="353"/>
      <c r="C153" s="353"/>
      <c r="D153" s="353"/>
      <c r="E153" s="353"/>
      <c r="F153" s="353"/>
      <c r="G153" s="353"/>
      <c r="H153" s="353"/>
      <c r="I153" s="353"/>
      <c r="J153" s="353"/>
      <c r="K153" s="353"/>
      <c r="L153" s="353"/>
      <c r="M153" s="353"/>
      <c r="N153" s="353"/>
      <c r="O153" s="353"/>
      <c r="P153" s="353"/>
    </row>
    <row r="154" spans="2:16" s="25" customFormat="1" ht="20.25" customHeight="1">
      <c r="B154" s="352" t="s">
        <v>446</v>
      </c>
      <c r="C154" s="352"/>
      <c r="D154" s="352"/>
      <c r="E154" s="352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</row>
    <row r="155" spans="2:16" s="25" customFormat="1" ht="32.25" customHeight="1">
      <c r="B155" s="307" t="s">
        <v>414</v>
      </c>
      <c r="C155" s="288" t="s">
        <v>21</v>
      </c>
      <c r="D155" s="300">
        <v>93382</v>
      </c>
      <c r="E155" s="301" t="s">
        <v>321</v>
      </c>
      <c r="F155" s="304" t="s">
        <v>292</v>
      </c>
      <c r="G155" s="290">
        <v>7.74</v>
      </c>
      <c r="H155" s="304">
        <v>6.34</v>
      </c>
      <c r="I155" s="304">
        <v>20.91</v>
      </c>
      <c r="J155" s="304">
        <f t="shared" ref="J155:J156" si="137">H155+I155</f>
        <v>27.25</v>
      </c>
      <c r="K155" s="304">
        <f>TRUNC(H155*(1+C$188),2)</f>
        <v>7.76</v>
      </c>
      <c r="L155" s="304">
        <f>TRUNC(I155*(1+C$188),2)</f>
        <v>25.6</v>
      </c>
      <c r="M155" s="304">
        <f t="shared" ref="M155:M156" si="138">K155+L155</f>
        <v>33.36</v>
      </c>
      <c r="N155" s="304">
        <f t="shared" ref="N155:N156" si="139">ROUND(G155*K155,2)</f>
        <v>60.06</v>
      </c>
      <c r="O155" s="304">
        <f t="shared" ref="O155:O156" si="140">ROUND(G155*L155,2)</f>
        <v>198.14</v>
      </c>
      <c r="P155" s="304">
        <f t="shared" ref="P155:P156" si="141">N155+O155</f>
        <v>258.2</v>
      </c>
    </row>
    <row r="156" spans="2:16" s="25" customFormat="1" ht="56.25" customHeight="1">
      <c r="B156" s="307" t="s">
        <v>415</v>
      </c>
      <c r="C156" s="288" t="s">
        <v>21</v>
      </c>
      <c r="D156" s="300">
        <v>94990</v>
      </c>
      <c r="E156" s="301" t="s">
        <v>322</v>
      </c>
      <c r="F156" s="304" t="s">
        <v>292</v>
      </c>
      <c r="G156" s="290">
        <v>0.9</v>
      </c>
      <c r="H156" s="304">
        <v>587.72</v>
      </c>
      <c r="I156" s="304">
        <v>253.23</v>
      </c>
      <c r="J156" s="304">
        <f t="shared" si="137"/>
        <v>840.95</v>
      </c>
      <c r="K156" s="304">
        <f>TRUNC(H156*(1+C$188),2)</f>
        <v>719.8</v>
      </c>
      <c r="L156" s="304">
        <f>TRUNC(I156*(1+C$188),2)</f>
        <v>310.14</v>
      </c>
      <c r="M156" s="304">
        <f t="shared" si="138"/>
        <v>1029.94</v>
      </c>
      <c r="N156" s="304">
        <f t="shared" si="139"/>
        <v>647.82000000000005</v>
      </c>
      <c r="O156" s="304">
        <f t="shared" si="140"/>
        <v>279.13</v>
      </c>
      <c r="P156" s="304">
        <f t="shared" si="141"/>
        <v>926.95</v>
      </c>
    </row>
    <row r="157" spans="2:16" s="25" customFormat="1" ht="20.25" customHeight="1" thickBot="1">
      <c r="B157" s="280"/>
      <c r="C157" s="280"/>
      <c r="D157" s="281"/>
      <c r="E157" s="282"/>
      <c r="F157" s="280"/>
      <c r="G157" s="280"/>
      <c r="H157" s="283"/>
      <c r="I157" s="72"/>
      <c r="J157" s="72"/>
      <c r="K157" s="284"/>
      <c r="L157" s="284"/>
      <c r="M157" s="284"/>
      <c r="N157" s="355" t="s">
        <v>20</v>
      </c>
      <c r="O157" s="355"/>
      <c r="P157" s="285">
        <f>SUM(P155:P156)</f>
        <v>1185.1500000000001</v>
      </c>
    </row>
    <row r="158" spans="2:16" s="25" customFormat="1" ht="13.5" thickBot="1">
      <c r="B158" s="353"/>
      <c r="C158" s="353"/>
      <c r="D158" s="353"/>
      <c r="E158" s="353"/>
      <c r="F158" s="353"/>
      <c r="G158" s="353"/>
      <c r="H158" s="353"/>
      <c r="I158" s="353"/>
      <c r="J158" s="353"/>
      <c r="K158" s="353"/>
      <c r="L158" s="353"/>
      <c r="M158" s="353"/>
      <c r="N158" s="353"/>
      <c r="O158" s="353"/>
      <c r="P158" s="353"/>
    </row>
    <row r="159" spans="2:16" s="25" customFormat="1" ht="21" customHeight="1" thickBot="1">
      <c r="B159" s="482" t="s">
        <v>416</v>
      </c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</row>
    <row r="160" spans="2:16" s="25" customFormat="1" ht="20.25" customHeight="1">
      <c r="B160" s="352" t="s">
        <v>447</v>
      </c>
      <c r="C160" s="352"/>
      <c r="D160" s="352"/>
      <c r="E160" s="352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</row>
    <row r="161" spans="2:16" s="25" customFormat="1" ht="44.25" customHeight="1">
      <c r="B161" s="286" t="s">
        <v>417</v>
      </c>
      <c r="C161" s="287" t="s">
        <v>21</v>
      </c>
      <c r="D161" s="300">
        <v>97599</v>
      </c>
      <c r="E161" s="301" t="s">
        <v>230</v>
      </c>
      <c r="F161" s="303" t="s">
        <v>233</v>
      </c>
      <c r="G161" s="290">
        <v>34</v>
      </c>
      <c r="H161" s="303">
        <v>16.03</v>
      </c>
      <c r="I161" s="304">
        <v>7.6</v>
      </c>
      <c r="J161" s="303">
        <f>H161+I161</f>
        <v>23.630000000000003</v>
      </c>
      <c r="K161" s="303">
        <f>TRUNC(H161*(1+C$188),2)</f>
        <v>19.63</v>
      </c>
      <c r="L161" s="304">
        <f>TRUNC(I161*(1+C$188),2)</f>
        <v>9.3000000000000007</v>
      </c>
      <c r="M161" s="304">
        <f>K161+L161</f>
        <v>28.93</v>
      </c>
      <c r="N161" s="305">
        <f>ROUND(G161*K161,2)</f>
        <v>667.42</v>
      </c>
      <c r="O161" s="303">
        <f>ROUND(G161*L161,2)</f>
        <v>316.2</v>
      </c>
      <c r="P161" s="303">
        <f>N161+O161</f>
        <v>983.61999999999989</v>
      </c>
    </row>
    <row r="162" spans="2:16" s="25" customFormat="1" ht="44.25" customHeight="1">
      <c r="B162" s="286" t="s">
        <v>418</v>
      </c>
      <c r="C162" s="287" t="s">
        <v>234</v>
      </c>
      <c r="D162" s="300">
        <v>12312</v>
      </c>
      <c r="E162" s="289" t="s">
        <v>323</v>
      </c>
      <c r="F162" s="303" t="s">
        <v>233</v>
      </c>
      <c r="G162" s="290">
        <v>4</v>
      </c>
      <c r="H162" s="303">
        <v>263.52999999999997</v>
      </c>
      <c r="I162" s="304">
        <v>7.29</v>
      </c>
      <c r="J162" s="303">
        <f>H162+I162</f>
        <v>270.82</v>
      </c>
      <c r="K162" s="303">
        <f t="shared" ref="K162:K167" si="142">TRUNC(H162*(1+C$188),2)</f>
        <v>322.75</v>
      </c>
      <c r="L162" s="304">
        <f t="shared" ref="L162:L167" si="143">TRUNC(I162*(1+C$188),2)</f>
        <v>8.92</v>
      </c>
      <c r="M162" s="304">
        <f>K162+L162</f>
        <v>331.67</v>
      </c>
      <c r="N162" s="305">
        <f>ROUND(G162*K162,2)</f>
        <v>1291</v>
      </c>
      <c r="O162" s="303">
        <f>ROUND(G162*L162,2)</f>
        <v>35.68</v>
      </c>
      <c r="P162" s="303">
        <f>N162+O162</f>
        <v>1326.68</v>
      </c>
    </row>
    <row r="163" spans="2:16" s="25" customFormat="1" ht="44.25" customHeight="1">
      <c r="B163" s="286" t="s">
        <v>419</v>
      </c>
      <c r="C163" s="287" t="s">
        <v>21</v>
      </c>
      <c r="D163" s="300">
        <v>95727</v>
      </c>
      <c r="E163" s="289" t="s">
        <v>280</v>
      </c>
      <c r="F163" s="303" t="s">
        <v>290</v>
      </c>
      <c r="G163" s="290">
        <v>100</v>
      </c>
      <c r="H163" s="303">
        <v>6.55</v>
      </c>
      <c r="I163" s="304">
        <v>13.88</v>
      </c>
      <c r="J163" s="303">
        <f t="shared" ref="J163:J167" si="144">H163+I163</f>
        <v>20.43</v>
      </c>
      <c r="K163" s="303">
        <f t="shared" si="142"/>
        <v>8.02</v>
      </c>
      <c r="L163" s="304">
        <f t="shared" si="143"/>
        <v>16.989999999999998</v>
      </c>
      <c r="M163" s="304">
        <f t="shared" ref="M163:M167" si="145">K163+L163</f>
        <v>25.009999999999998</v>
      </c>
      <c r="N163" s="305">
        <f t="shared" ref="N163:N167" si="146">ROUND(G163*K163,2)</f>
        <v>802</v>
      </c>
      <c r="O163" s="303">
        <f t="shared" ref="O163:O167" si="147">ROUND(G163*L163,2)</f>
        <v>1699</v>
      </c>
      <c r="P163" s="303">
        <f t="shared" ref="P163:P167" si="148">N163+O163</f>
        <v>2501</v>
      </c>
    </row>
    <row r="164" spans="2:16" s="25" customFormat="1" ht="42" customHeight="1">
      <c r="B164" s="286" t="s">
        <v>420</v>
      </c>
      <c r="C164" s="287" t="s">
        <v>21</v>
      </c>
      <c r="D164" s="300">
        <v>104396</v>
      </c>
      <c r="E164" s="289" t="s">
        <v>273</v>
      </c>
      <c r="F164" s="303" t="s">
        <v>233</v>
      </c>
      <c r="G164" s="290">
        <v>38</v>
      </c>
      <c r="H164" s="303">
        <v>9.26</v>
      </c>
      <c r="I164" s="304">
        <v>13.17</v>
      </c>
      <c r="J164" s="303">
        <f t="shared" si="144"/>
        <v>22.43</v>
      </c>
      <c r="K164" s="303">
        <f t="shared" si="142"/>
        <v>11.34</v>
      </c>
      <c r="L164" s="304">
        <f t="shared" si="143"/>
        <v>16.12</v>
      </c>
      <c r="M164" s="304">
        <f t="shared" si="145"/>
        <v>27.46</v>
      </c>
      <c r="N164" s="305">
        <f t="shared" si="146"/>
        <v>430.92</v>
      </c>
      <c r="O164" s="303">
        <f t="shared" si="147"/>
        <v>612.55999999999995</v>
      </c>
      <c r="P164" s="303">
        <f t="shared" si="148"/>
        <v>1043.48</v>
      </c>
    </row>
    <row r="165" spans="2:16" s="25" customFormat="1" ht="42.75" customHeight="1">
      <c r="B165" s="286" t="s">
        <v>421</v>
      </c>
      <c r="C165" s="287" t="s">
        <v>21</v>
      </c>
      <c r="D165" s="300">
        <v>91990</v>
      </c>
      <c r="E165" s="289" t="s">
        <v>276</v>
      </c>
      <c r="F165" s="303" t="s">
        <v>233</v>
      </c>
      <c r="G165" s="290">
        <v>38</v>
      </c>
      <c r="H165" s="303">
        <v>12.22</v>
      </c>
      <c r="I165" s="304">
        <v>28.05</v>
      </c>
      <c r="J165" s="303">
        <f t="shared" si="144"/>
        <v>40.270000000000003</v>
      </c>
      <c r="K165" s="303">
        <f t="shared" si="142"/>
        <v>14.96</v>
      </c>
      <c r="L165" s="304">
        <f t="shared" si="143"/>
        <v>34.35</v>
      </c>
      <c r="M165" s="304">
        <f t="shared" si="145"/>
        <v>49.31</v>
      </c>
      <c r="N165" s="305">
        <f t="shared" si="146"/>
        <v>568.48</v>
      </c>
      <c r="O165" s="303">
        <f t="shared" si="147"/>
        <v>1305.3</v>
      </c>
      <c r="P165" s="303">
        <f t="shared" si="148"/>
        <v>1873.78</v>
      </c>
    </row>
    <row r="166" spans="2:16" s="25" customFormat="1" ht="45.75" customHeight="1">
      <c r="B166" s="286" t="s">
        <v>422</v>
      </c>
      <c r="C166" s="287" t="s">
        <v>21</v>
      </c>
      <c r="D166" s="300">
        <v>91991</v>
      </c>
      <c r="E166" s="289" t="s">
        <v>277</v>
      </c>
      <c r="F166" s="303" t="s">
        <v>290</v>
      </c>
      <c r="G166" s="290">
        <v>200</v>
      </c>
      <c r="H166" s="303">
        <v>2.73</v>
      </c>
      <c r="I166" s="304">
        <v>1.58</v>
      </c>
      <c r="J166" s="303">
        <f t="shared" si="144"/>
        <v>4.3100000000000005</v>
      </c>
      <c r="K166" s="303">
        <f t="shared" si="142"/>
        <v>3.34</v>
      </c>
      <c r="L166" s="304">
        <f t="shared" si="143"/>
        <v>1.93</v>
      </c>
      <c r="M166" s="304">
        <f t="shared" si="145"/>
        <v>5.27</v>
      </c>
      <c r="N166" s="305">
        <f t="shared" si="146"/>
        <v>668</v>
      </c>
      <c r="O166" s="303">
        <f t="shared" si="147"/>
        <v>386</v>
      </c>
      <c r="P166" s="303">
        <f t="shared" si="148"/>
        <v>1054</v>
      </c>
    </row>
    <row r="167" spans="2:16" s="25" customFormat="1" ht="36.75" customHeight="1">
      <c r="B167" s="286" t="s">
        <v>423</v>
      </c>
      <c r="C167" s="287" t="s">
        <v>21</v>
      </c>
      <c r="D167" s="300">
        <v>93661</v>
      </c>
      <c r="E167" s="289" t="s">
        <v>286</v>
      </c>
      <c r="F167" s="303" t="s">
        <v>287</v>
      </c>
      <c r="G167" s="290">
        <v>1</v>
      </c>
      <c r="H167" s="303">
        <v>51.2</v>
      </c>
      <c r="I167" s="304">
        <v>3.05</v>
      </c>
      <c r="J167" s="303">
        <f t="shared" si="144"/>
        <v>54.25</v>
      </c>
      <c r="K167" s="303">
        <f t="shared" si="142"/>
        <v>62.7</v>
      </c>
      <c r="L167" s="304">
        <f t="shared" si="143"/>
        <v>3.73</v>
      </c>
      <c r="M167" s="304">
        <f t="shared" si="145"/>
        <v>66.430000000000007</v>
      </c>
      <c r="N167" s="305">
        <f t="shared" si="146"/>
        <v>62.7</v>
      </c>
      <c r="O167" s="303">
        <f t="shared" si="147"/>
        <v>3.73</v>
      </c>
      <c r="P167" s="303">
        <f t="shared" si="148"/>
        <v>66.430000000000007</v>
      </c>
    </row>
    <row r="168" spans="2:16" s="25" customFormat="1" ht="21" customHeight="1" thickBot="1">
      <c r="B168" s="280"/>
      <c r="C168" s="280"/>
      <c r="D168" s="281"/>
      <c r="E168" s="282"/>
      <c r="F168" s="280"/>
      <c r="G168" s="280"/>
      <c r="H168" s="283"/>
      <c r="I168" s="72"/>
      <c r="J168" s="72"/>
      <c r="K168" s="284"/>
      <c r="L168" s="284"/>
      <c r="M168" s="284"/>
      <c r="N168" s="355" t="s">
        <v>20</v>
      </c>
      <c r="O168" s="355"/>
      <c r="P168" s="285">
        <f>SUM(P161:P167)</f>
        <v>8848.9900000000016</v>
      </c>
    </row>
    <row r="169" spans="2:16" s="25" customFormat="1" ht="13.5" thickBot="1"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</row>
    <row r="170" spans="2:16" s="25" customFormat="1" ht="20.25" customHeight="1">
      <c r="B170" s="352" t="s">
        <v>448</v>
      </c>
      <c r="C170" s="352"/>
      <c r="D170" s="352"/>
      <c r="E170" s="352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</row>
    <row r="171" spans="2:16" s="25" customFormat="1" ht="39.75" customHeight="1">
      <c r="B171" s="298" t="s">
        <v>424</v>
      </c>
      <c r="C171" s="299" t="s">
        <v>21</v>
      </c>
      <c r="D171" s="300">
        <v>101908</v>
      </c>
      <c r="E171" s="301" t="s">
        <v>232</v>
      </c>
      <c r="F171" s="303" t="s">
        <v>287</v>
      </c>
      <c r="G171" s="290">
        <v>7</v>
      </c>
      <c r="H171" s="303">
        <v>161.26</v>
      </c>
      <c r="I171" s="304">
        <v>22.8</v>
      </c>
      <c r="J171" s="303">
        <f t="shared" ref="J171" si="149">H171+I171</f>
        <v>184.06</v>
      </c>
      <c r="K171" s="303">
        <f>TRUNC(H171*(1+C$188),2)</f>
        <v>197.5</v>
      </c>
      <c r="L171" s="304">
        <f>TRUNC(I171*(1+C$188),2)</f>
        <v>27.92</v>
      </c>
      <c r="M171" s="304">
        <f t="shared" ref="M171" si="150">K171+L171</f>
        <v>225.42000000000002</v>
      </c>
      <c r="N171" s="305">
        <f t="shared" ref="N171" si="151">ROUND(G171*K171,2)</f>
        <v>1382.5</v>
      </c>
      <c r="O171" s="303">
        <f t="shared" ref="O171" si="152">ROUND(G171*L171,2)</f>
        <v>195.44</v>
      </c>
      <c r="P171" s="303">
        <f t="shared" ref="P171" si="153">N171+O171</f>
        <v>1577.94</v>
      </c>
    </row>
    <row r="172" spans="2:16" s="25" customFormat="1" ht="20.25" customHeight="1" thickBot="1">
      <c r="B172" s="277"/>
      <c r="C172" s="163"/>
      <c r="D172" s="163"/>
      <c r="E172" s="163"/>
      <c r="F172" s="291"/>
      <c r="G172" s="291"/>
      <c r="H172" s="291"/>
      <c r="I172" s="291"/>
      <c r="J172" s="72"/>
      <c r="K172" s="284"/>
      <c r="L172" s="284"/>
      <c r="M172" s="284"/>
      <c r="N172" s="355" t="s">
        <v>20</v>
      </c>
      <c r="O172" s="355"/>
      <c r="P172" s="285">
        <f>SUM(P171:P171)</f>
        <v>1577.94</v>
      </c>
    </row>
    <row r="173" spans="2:16" s="25" customFormat="1" ht="13.5" thickBot="1"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</row>
    <row r="174" spans="2:16" s="25" customFormat="1" ht="20.25" customHeight="1">
      <c r="B174" s="352" t="s">
        <v>449</v>
      </c>
      <c r="C174" s="352"/>
      <c r="D174" s="352"/>
      <c r="E174" s="352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</row>
    <row r="175" spans="2:16" s="25" customFormat="1" ht="47.25" customHeight="1">
      <c r="B175" s="298" t="s">
        <v>425</v>
      </c>
      <c r="C175" s="299" t="s">
        <v>269</v>
      </c>
      <c r="D175" s="300" t="s">
        <v>282</v>
      </c>
      <c r="E175" s="301" t="s">
        <v>324</v>
      </c>
      <c r="F175" s="303" t="s">
        <v>233</v>
      </c>
      <c r="G175" s="290">
        <v>6</v>
      </c>
      <c r="H175" s="303">
        <v>11.3</v>
      </c>
      <c r="I175" s="304">
        <v>8.57</v>
      </c>
      <c r="J175" s="303">
        <f>H175+I175</f>
        <v>19.87</v>
      </c>
      <c r="K175" s="303">
        <f>TRUNC(H175*(1+C$188),2)</f>
        <v>13.83</v>
      </c>
      <c r="L175" s="304">
        <f>TRUNC(I175*(1+C$188),2)</f>
        <v>10.49</v>
      </c>
      <c r="M175" s="304">
        <f>K175+L175</f>
        <v>24.32</v>
      </c>
      <c r="N175" s="305">
        <f>ROUND(G175*K175,2)</f>
        <v>82.98</v>
      </c>
      <c r="O175" s="303">
        <f>ROUND(G175*L175,2)</f>
        <v>62.94</v>
      </c>
      <c r="P175" s="303">
        <f>N175+O175</f>
        <v>145.92000000000002</v>
      </c>
    </row>
    <row r="176" spans="2:16" s="25" customFormat="1" ht="41.25" customHeight="1">
      <c r="B176" s="298" t="s">
        <v>426</v>
      </c>
      <c r="C176" s="299" t="s">
        <v>234</v>
      </c>
      <c r="D176" s="300">
        <v>12884</v>
      </c>
      <c r="E176" s="301" t="s">
        <v>284</v>
      </c>
      <c r="F176" s="303" t="s">
        <v>233</v>
      </c>
      <c r="G176" s="290">
        <v>3</v>
      </c>
      <c r="H176" s="303">
        <v>20.94</v>
      </c>
      <c r="I176" s="304">
        <v>1.2</v>
      </c>
      <c r="J176" s="303">
        <f>H176+I176</f>
        <v>22.14</v>
      </c>
      <c r="K176" s="303">
        <f t="shared" ref="K176:K178" si="154">TRUNC(H176*(1+C$188),2)</f>
        <v>25.64</v>
      </c>
      <c r="L176" s="304">
        <f t="shared" ref="L176:L178" si="155">TRUNC(I176*(1+C$188),2)</f>
        <v>1.46</v>
      </c>
      <c r="M176" s="304">
        <f>K176+L176</f>
        <v>27.1</v>
      </c>
      <c r="N176" s="305">
        <f>ROUND(G176*K176,2)</f>
        <v>76.92</v>
      </c>
      <c r="O176" s="303">
        <f>ROUND(G176*L176,2)</f>
        <v>4.38</v>
      </c>
      <c r="P176" s="303">
        <f>N176+O176</f>
        <v>81.3</v>
      </c>
    </row>
    <row r="177" spans="2:16" s="25" customFormat="1" ht="30.75" customHeight="1">
      <c r="B177" s="298" t="s">
        <v>427</v>
      </c>
      <c r="C177" s="299" t="s">
        <v>165</v>
      </c>
      <c r="D177" s="300">
        <v>2</v>
      </c>
      <c r="E177" s="301" t="s">
        <v>258</v>
      </c>
      <c r="F177" s="303" t="s">
        <v>233</v>
      </c>
      <c r="G177" s="290">
        <v>22</v>
      </c>
      <c r="H177" s="303">
        <v>47.04</v>
      </c>
      <c r="I177" s="304">
        <v>0</v>
      </c>
      <c r="J177" s="303">
        <f>H177+I177</f>
        <v>47.04</v>
      </c>
      <c r="K177" s="303">
        <f t="shared" si="154"/>
        <v>57.61</v>
      </c>
      <c r="L177" s="304">
        <f t="shared" si="155"/>
        <v>0</v>
      </c>
      <c r="M177" s="304">
        <f>K177+L177</f>
        <v>57.61</v>
      </c>
      <c r="N177" s="305">
        <f>ROUND(G177*K177,2)</f>
        <v>1267.42</v>
      </c>
      <c r="O177" s="303">
        <f>ROUND(G177*L177,2)</f>
        <v>0</v>
      </c>
      <c r="P177" s="303">
        <f>N177+O177</f>
        <v>1267.42</v>
      </c>
    </row>
    <row r="178" spans="2:16" s="25" customFormat="1" ht="48" customHeight="1">
      <c r="B178" s="298" t="s">
        <v>428</v>
      </c>
      <c r="C178" s="299" t="s">
        <v>234</v>
      </c>
      <c r="D178" s="300">
        <v>12888</v>
      </c>
      <c r="E178" s="301" t="s">
        <v>246</v>
      </c>
      <c r="F178" s="303" t="s">
        <v>233</v>
      </c>
      <c r="G178" s="290">
        <v>7</v>
      </c>
      <c r="H178" s="303">
        <v>13.8</v>
      </c>
      <c r="I178" s="304">
        <v>1.2</v>
      </c>
      <c r="J178" s="303">
        <f>H178+I178</f>
        <v>15</v>
      </c>
      <c r="K178" s="303">
        <f t="shared" si="154"/>
        <v>16.899999999999999</v>
      </c>
      <c r="L178" s="304">
        <f t="shared" si="155"/>
        <v>1.46</v>
      </c>
      <c r="M178" s="304">
        <f>K178+L178</f>
        <v>18.36</v>
      </c>
      <c r="N178" s="305">
        <f>ROUND(G178*K178,2)</f>
        <v>118.3</v>
      </c>
      <c r="O178" s="303">
        <f>ROUND(G178*L178,2)</f>
        <v>10.220000000000001</v>
      </c>
      <c r="P178" s="303">
        <f>N178+O178</f>
        <v>128.52000000000001</v>
      </c>
    </row>
    <row r="179" spans="2:16" s="25" customFormat="1" ht="21" customHeight="1" thickBot="1">
      <c r="B179" s="277"/>
      <c r="C179" s="163"/>
      <c r="D179" s="163"/>
      <c r="E179" s="163"/>
      <c r="F179" s="291"/>
      <c r="G179" s="291"/>
      <c r="H179" s="291"/>
      <c r="I179" s="291"/>
      <c r="J179" s="291"/>
      <c r="K179" s="291"/>
      <c r="L179" s="291"/>
      <c r="M179" s="291"/>
      <c r="N179" s="355" t="s">
        <v>20</v>
      </c>
      <c r="O179" s="355"/>
      <c r="P179" s="285">
        <f>SUM(P175:P178,)</f>
        <v>1623.16</v>
      </c>
    </row>
    <row r="180" spans="2:16" s="25" customFormat="1" ht="13.5" thickBot="1"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</row>
    <row r="181" spans="2:16" s="25" customFormat="1" ht="21" customHeight="1">
      <c r="B181" s="352" t="s">
        <v>450</v>
      </c>
      <c r="C181" s="352"/>
      <c r="D181" s="352"/>
      <c r="E181" s="352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</row>
    <row r="182" spans="2:16" s="25" customFormat="1" ht="30" customHeight="1">
      <c r="B182" s="340" t="s">
        <v>429</v>
      </c>
      <c r="C182" s="288" t="s">
        <v>234</v>
      </c>
      <c r="D182" s="288">
        <v>9736</v>
      </c>
      <c r="E182" s="289" t="s">
        <v>318</v>
      </c>
      <c r="F182" s="304" t="s">
        <v>287</v>
      </c>
      <c r="G182" s="290">
        <v>4</v>
      </c>
      <c r="H182" s="304">
        <v>1316.46</v>
      </c>
      <c r="I182" s="304">
        <v>2.57</v>
      </c>
      <c r="J182" s="304">
        <f>H182+I182</f>
        <v>1319.03</v>
      </c>
      <c r="K182" s="304">
        <f>TRUNC(H182*(1+C$188),2)</f>
        <v>1612.32</v>
      </c>
      <c r="L182" s="304">
        <f>TRUNC(I182*(1+C$188),2)</f>
        <v>3.14</v>
      </c>
      <c r="M182" s="304">
        <f>K182+L182</f>
        <v>1615.46</v>
      </c>
      <c r="N182" s="304">
        <f>ROUND(G182*K182,2)</f>
        <v>6449.28</v>
      </c>
      <c r="O182" s="304">
        <f>ROUND(G182*L182,2)</f>
        <v>12.56</v>
      </c>
      <c r="P182" s="304">
        <f>N182+O182</f>
        <v>6461.84</v>
      </c>
    </row>
    <row r="183" spans="2:16" s="25" customFormat="1" ht="20.25" customHeight="1" thickBot="1">
      <c r="B183" s="280"/>
      <c r="C183" s="280"/>
      <c r="D183" s="281"/>
      <c r="E183" s="282"/>
      <c r="F183" s="280"/>
      <c r="G183" s="280"/>
      <c r="H183" s="283"/>
      <c r="I183" s="72"/>
      <c r="J183" s="72"/>
      <c r="K183" s="284"/>
      <c r="L183" s="284"/>
      <c r="M183" s="284"/>
      <c r="N183" s="354" t="s">
        <v>20</v>
      </c>
      <c r="O183" s="354"/>
      <c r="P183" s="285">
        <f>SUM(P182:P182)</f>
        <v>6461.84</v>
      </c>
    </row>
    <row r="184" spans="2:16" s="25" customFormat="1" ht="13.5" thickBot="1">
      <c r="B184" s="353"/>
      <c r="C184" s="353"/>
      <c r="D184" s="353"/>
      <c r="E184" s="353"/>
      <c r="F184" s="353"/>
      <c r="G184" s="353"/>
      <c r="H184" s="353"/>
      <c r="I184" s="353"/>
      <c r="J184" s="353"/>
      <c r="K184" s="353"/>
      <c r="L184" s="353"/>
      <c r="M184" s="353"/>
      <c r="N184" s="353"/>
      <c r="O184" s="353"/>
      <c r="P184" s="353"/>
    </row>
    <row r="185" spans="2:16" s="25" customFormat="1" ht="21" customHeight="1">
      <c r="B185" s="352" t="s">
        <v>451</v>
      </c>
      <c r="C185" s="352"/>
      <c r="D185" s="352"/>
      <c r="E185" s="352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</row>
    <row r="186" spans="2:16" s="25" customFormat="1" ht="29.25" customHeight="1">
      <c r="B186" s="307" t="s">
        <v>430</v>
      </c>
      <c r="C186" s="288" t="s">
        <v>165</v>
      </c>
      <c r="D186" s="300">
        <v>2</v>
      </c>
      <c r="E186" s="301" t="s">
        <v>283</v>
      </c>
      <c r="F186" s="304" t="s">
        <v>271</v>
      </c>
      <c r="G186" s="290">
        <v>2</v>
      </c>
      <c r="H186" s="304">
        <v>37.86</v>
      </c>
      <c r="I186" s="304">
        <v>0</v>
      </c>
      <c r="J186" s="304">
        <f t="shared" ref="J186" si="156">H186+I186</f>
        <v>37.86</v>
      </c>
      <c r="K186" s="304">
        <f>TRUNC(H186*(1+C$188),2)</f>
        <v>46.36</v>
      </c>
      <c r="L186" s="304">
        <f>TRUNC(I186*(1+C$188),2)</f>
        <v>0</v>
      </c>
      <c r="M186" s="304">
        <f t="shared" ref="M186" si="157">K186+L186</f>
        <v>46.36</v>
      </c>
      <c r="N186" s="304">
        <f t="shared" ref="N186" si="158">ROUND(G186*K186,2)</f>
        <v>92.72</v>
      </c>
      <c r="O186" s="304">
        <f t="shared" ref="O186" si="159">ROUND(G186*L186,2)</f>
        <v>0</v>
      </c>
      <c r="P186" s="304">
        <f t="shared" ref="P186" si="160">N186+O186</f>
        <v>92.72</v>
      </c>
    </row>
    <row r="187" spans="2:16" s="25" customFormat="1" ht="20.25" customHeight="1" thickBot="1">
      <c r="B187" s="280"/>
      <c r="C187" s="280"/>
      <c r="D187" s="281"/>
      <c r="E187" s="282"/>
      <c r="F187" s="280"/>
      <c r="G187" s="280"/>
      <c r="H187" s="283"/>
      <c r="I187" s="72"/>
      <c r="J187" s="72"/>
      <c r="K187" s="284"/>
      <c r="L187" s="284"/>
      <c r="M187" s="284"/>
      <c r="N187" s="355" t="s">
        <v>20</v>
      </c>
      <c r="O187" s="355"/>
      <c r="P187" s="285">
        <f>SUM(P186:P186)</f>
        <v>92.72</v>
      </c>
    </row>
    <row r="188" spans="2:16" s="25" customFormat="1" ht="20.25" customHeight="1" thickBot="1">
      <c r="B188" s="230" t="s">
        <v>23</v>
      </c>
      <c r="C188" s="231">
        <f>BDI!E24</f>
        <v>0.22474058685057496</v>
      </c>
      <c r="D188" s="294"/>
      <c r="E188" s="294"/>
      <c r="F188" s="295"/>
      <c r="G188" s="295"/>
      <c r="H188" s="295"/>
      <c r="I188" s="294"/>
      <c r="J188" s="296"/>
      <c r="K188" s="296"/>
      <c r="L188" s="296"/>
      <c r="M188" s="356" t="s">
        <v>24</v>
      </c>
      <c r="N188" s="356"/>
      <c r="O188" s="357">
        <f>P20+P28+P38+P42+P49+P53+P63+P67+P72+P76+P82+P92+P100+P129+P137+P141+P148+P152+P157+P168+P172+P179+P183+P187</f>
        <v>225359.16</v>
      </c>
      <c r="P188" s="357"/>
    </row>
    <row r="189" spans="2:16" s="25" customFormat="1">
      <c r="B189" s="4"/>
      <c r="C189" s="4"/>
      <c r="D189" s="4"/>
      <c r="E189" s="7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2:16" s="25" customFormat="1" ht="58.5" customHeight="1">
      <c r="B190" s="4"/>
      <c r="C190" s="4"/>
      <c r="D190" s="4"/>
      <c r="E190" s="7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2:16" s="25" customFormat="1" ht="15">
      <c r="B191" s="350" t="s">
        <v>25</v>
      </c>
      <c r="C191" s="350"/>
      <c r="D191" s="350"/>
      <c r="E191" s="7"/>
      <c r="F191" s="26"/>
      <c r="G191" s="91"/>
      <c r="H191" s="88"/>
      <c r="I191" s="351"/>
      <c r="J191" s="351"/>
      <c r="K191" s="351"/>
      <c r="L191" s="351"/>
      <c r="M191" s="88"/>
      <c r="N191" s="89"/>
      <c r="O191" s="89"/>
      <c r="P191" s="89"/>
    </row>
    <row r="192" spans="2:16" s="25" customFormat="1">
      <c r="B192" s="350" t="s">
        <v>458</v>
      </c>
      <c r="C192" s="350"/>
      <c r="D192" s="350"/>
      <c r="E192" s="7"/>
      <c r="F192" s="26"/>
      <c r="G192" s="26"/>
      <c r="H192" s="26"/>
      <c r="I192" s="348" t="s">
        <v>26</v>
      </c>
      <c r="J192" s="348"/>
      <c r="K192" s="348"/>
      <c r="L192" s="348"/>
      <c r="M192" s="26"/>
      <c r="N192" s="348" t="s">
        <v>27</v>
      </c>
      <c r="O192" s="348"/>
      <c r="P192" s="348"/>
    </row>
    <row r="193" spans="2:16" s="25" customFormat="1">
      <c r="B193" s="4"/>
      <c r="C193" s="4"/>
      <c r="D193" s="4"/>
      <c r="E193" s="7"/>
      <c r="F193" s="26"/>
      <c r="G193" s="26"/>
      <c r="H193" s="26"/>
      <c r="I193" s="348" t="s">
        <v>28</v>
      </c>
      <c r="J193" s="348"/>
      <c r="K193" s="348"/>
      <c r="L193" s="348"/>
      <c r="M193" s="26"/>
      <c r="N193" s="348" t="s">
        <v>29</v>
      </c>
      <c r="O193" s="348"/>
      <c r="P193" s="348"/>
    </row>
    <row r="194" spans="2:16" s="25" customFormat="1">
      <c r="B194" s="4"/>
      <c r="C194" s="4"/>
      <c r="D194" s="4"/>
      <c r="E194" s="4"/>
      <c r="F194" s="26"/>
      <c r="G194" s="26"/>
      <c r="H194" s="26"/>
      <c r="I194" s="348" t="s">
        <v>30</v>
      </c>
      <c r="J194" s="348"/>
      <c r="K194" s="348"/>
      <c r="L194" s="348"/>
      <c r="M194" s="26"/>
      <c r="N194" s="348" t="s">
        <v>31</v>
      </c>
      <c r="O194" s="348"/>
      <c r="P194" s="348"/>
    </row>
    <row r="195" spans="2:16" s="25" customFormat="1">
      <c r="B195" s="26"/>
      <c r="C195" s="26"/>
      <c r="D195" s="26"/>
      <c r="E195" s="26"/>
      <c r="F195" s="26"/>
      <c r="G195" s="26"/>
      <c r="H195" s="113"/>
      <c r="I195" s="348" t="s">
        <v>32</v>
      </c>
      <c r="J195" s="348"/>
      <c r="K195" s="348"/>
      <c r="L195" s="348"/>
      <c r="M195" s="114"/>
      <c r="N195" s="348" t="s">
        <v>33</v>
      </c>
      <c r="O195" s="348"/>
      <c r="P195" s="348"/>
    </row>
    <row r="196" spans="2:16" s="25" customFormat="1">
      <c r="B196" s="26"/>
      <c r="C196" s="26"/>
      <c r="D196" s="26"/>
      <c r="E196" s="26"/>
      <c r="F196" s="26"/>
      <c r="G196" s="26"/>
      <c r="H196" s="113"/>
      <c r="I196" s="348" t="s">
        <v>34</v>
      </c>
      <c r="J196" s="348"/>
      <c r="K196" s="348"/>
      <c r="L196" s="348"/>
      <c r="M196" s="114"/>
      <c r="N196" s="26"/>
      <c r="O196" s="26"/>
      <c r="P196" s="26"/>
    </row>
    <row r="197" spans="2:16" s="25" customFormat="1"/>
    <row r="198" spans="2:16" s="25" customFormat="1"/>
    <row r="199" spans="2:16" s="25" customFormat="1"/>
    <row r="200" spans="2:16" s="25" customFormat="1"/>
    <row r="201" spans="2:16" s="25" customFormat="1"/>
    <row r="202" spans="2:16" s="25" customFormat="1"/>
    <row r="203" spans="2:16" s="25" customFormat="1"/>
    <row r="204" spans="2:16" s="25" customFormat="1"/>
    <row r="205" spans="2:16" s="25" customFormat="1"/>
    <row r="206" spans="2:16" s="25" customFormat="1"/>
    <row r="207" spans="2:16" s="25" customFormat="1"/>
    <row r="208" spans="2:16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pans="1:16" s="25" customForma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s="25" customForma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s="25" customForma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s="25" customForma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s="25" customForma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s="25" customForma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s="25" customForma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s="25" customForma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s="25" customForma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s="25" customForma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s="25" customForma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>
      <c r="A568" s="3"/>
    </row>
  </sheetData>
  <mergeCells count="108">
    <mergeCell ref="D8:D10"/>
    <mergeCell ref="N8:P8"/>
    <mergeCell ref="H8:J8"/>
    <mergeCell ref="O9:O10"/>
    <mergeCell ref="L9:L10"/>
    <mergeCell ref="B8:B10"/>
    <mergeCell ref="E8:E10"/>
    <mergeCell ref="N42:O42"/>
    <mergeCell ref="K8:M8"/>
    <mergeCell ref="D6:K6"/>
    <mergeCell ref="B11:P11"/>
    <mergeCell ref="B54:P54"/>
    <mergeCell ref="N38:O38"/>
    <mergeCell ref="B39:P39"/>
    <mergeCell ref="B50:P50"/>
    <mergeCell ref="N53:O53"/>
    <mergeCell ref="N63:O63"/>
    <mergeCell ref="B64:P64"/>
    <mergeCell ref="P9:P10"/>
    <mergeCell ref="I9:I10"/>
    <mergeCell ref="J9:J10"/>
    <mergeCell ref="B21:P21"/>
    <mergeCell ref="N20:O20"/>
    <mergeCell ref="C8:C10"/>
    <mergeCell ref="G8:G10"/>
    <mergeCell ref="F8:F10"/>
    <mergeCell ref="N9:N10"/>
    <mergeCell ref="M9:M10"/>
    <mergeCell ref="K9:K10"/>
    <mergeCell ref="H9:H10"/>
    <mergeCell ref="N28:O28"/>
    <mergeCell ref="N49:O49"/>
    <mergeCell ref="B29:P29"/>
    <mergeCell ref="N168:O168"/>
    <mergeCell ref="B169:P169"/>
    <mergeCell ref="N172:O172"/>
    <mergeCell ref="B160:E160"/>
    <mergeCell ref="B170:E170"/>
    <mergeCell ref="N152:O152"/>
    <mergeCell ref="B153:P153"/>
    <mergeCell ref="N157:O157"/>
    <mergeCell ref="B78:P78"/>
    <mergeCell ref="B142:P142"/>
    <mergeCell ref="N148:O148"/>
    <mergeCell ref="B149:P149"/>
    <mergeCell ref="N137:O137"/>
    <mergeCell ref="B138:P138"/>
    <mergeCell ref="N141:O141"/>
    <mergeCell ref="N100:O100"/>
    <mergeCell ref="B101:P101"/>
    <mergeCell ref="N129:O129"/>
    <mergeCell ref="B130:P130"/>
    <mergeCell ref="B83:P83"/>
    <mergeCell ref="N92:O92"/>
    <mergeCell ref="B93:P93"/>
    <mergeCell ref="N82:O82"/>
    <mergeCell ref="B94:E94"/>
    <mergeCell ref="B102:E102"/>
    <mergeCell ref="B131:E131"/>
    <mergeCell ref="B139:E139"/>
    <mergeCell ref="B143:E143"/>
    <mergeCell ref="B150:E150"/>
    <mergeCell ref="B158:P158"/>
    <mergeCell ref="B12:E12"/>
    <mergeCell ref="B56:E56"/>
    <mergeCell ref="B79:E79"/>
    <mergeCell ref="B154:E154"/>
    <mergeCell ref="N76:O76"/>
    <mergeCell ref="B55:P55"/>
    <mergeCell ref="B77:P77"/>
    <mergeCell ref="N67:O67"/>
    <mergeCell ref="B68:P68"/>
    <mergeCell ref="N72:O72"/>
    <mergeCell ref="B73:P73"/>
    <mergeCell ref="B43:P43"/>
    <mergeCell ref="B22:E22"/>
    <mergeCell ref="B30:E30"/>
    <mergeCell ref="B40:E40"/>
    <mergeCell ref="B44:E44"/>
    <mergeCell ref="B51:E51"/>
    <mergeCell ref="B65:E65"/>
    <mergeCell ref="B69:E69"/>
    <mergeCell ref="B74:E74"/>
    <mergeCell ref="B84:E84"/>
    <mergeCell ref="I196:L196"/>
    <mergeCell ref="I193:L193"/>
    <mergeCell ref="N193:P193"/>
    <mergeCell ref="I194:L194"/>
    <mergeCell ref="N194:P194"/>
    <mergeCell ref="I195:L195"/>
    <mergeCell ref="N195:P195"/>
    <mergeCell ref="B159:P159"/>
    <mergeCell ref="B191:D191"/>
    <mergeCell ref="I191:L191"/>
    <mergeCell ref="B192:D192"/>
    <mergeCell ref="I192:L192"/>
    <mergeCell ref="N192:P192"/>
    <mergeCell ref="N183:O183"/>
    <mergeCell ref="B184:P184"/>
    <mergeCell ref="N187:O187"/>
    <mergeCell ref="M188:N188"/>
    <mergeCell ref="O188:P188"/>
    <mergeCell ref="B185:E185"/>
    <mergeCell ref="B173:P173"/>
    <mergeCell ref="N179:O179"/>
    <mergeCell ref="B180:P180"/>
    <mergeCell ref="B174:E174"/>
    <mergeCell ref="B181:E181"/>
  </mergeCells>
  <phoneticPr fontId="0" type="noConversion"/>
  <printOptions horizontalCentered="1"/>
  <pageMargins left="0.31496062992125984" right="0.31496062992125984" top="0.35433070866141736" bottom="0.43307086614173229" header="0.27559055118110237" footer="0.27559055118110237"/>
  <pageSetup paperSize="9" scale="61" fitToHeight="0" orientation="landscape" r:id="rId1"/>
  <headerFooter>
    <oddFooter>&amp;R&amp;14Página  &amp;P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142" r:id="rId4">
          <objectPr defaultSize="0" autoPict="0" r:id="rId5">
            <anchor moveWithCells="1">
              <from>
                <xdr:col>1</xdr:col>
                <xdr:colOff>38100</xdr:colOff>
                <xdr:row>1</xdr:row>
                <xdr:rowOff>142875</xdr:rowOff>
              </from>
              <to>
                <xdr:col>2</xdr:col>
                <xdr:colOff>904875</xdr:colOff>
                <xdr:row>5</xdr:row>
                <xdr:rowOff>371475</xdr:rowOff>
              </to>
            </anchor>
          </objectPr>
        </oleObject>
      </mc:Choice>
      <mc:Fallback>
        <oleObject progId="Paint.Picture" shapeId="114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CG177"/>
  <sheetViews>
    <sheetView zoomScale="90" zoomScaleNormal="90" workbookViewId="0">
      <pane ySplit="10" topLeftCell="A160" activePane="bottomLeft" state="frozen"/>
      <selection pane="bottomLeft" activeCell="G187" sqref="G187"/>
    </sheetView>
  </sheetViews>
  <sheetFormatPr defaultRowHeight="12"/>
  <cols>
    <col min="1" max="1" width="1" style="21" customWidth="1"/>
    <col min="2" max="2" width="18.140625" style="21" customWidth="1"/>
    <col min="3" max="3" width="60.5703125" style="2" customWidth="1"/>
    <col min="4" max="4" width="17.140625" style="2" customWidth="1"/>
    <col min="5" max="5" width="12.140625" style="495" bestFit="1" customWidth="1"/>
    <col min="6" max="11" width="15.7109375" style="2" customWidth="1"/>
    <col min="12" max="13" width="9.140625" style="21"/>
    <col min="14" max="14" width="12.7109375" style="21" customWidth="1"/>
    <col min="15" max="15" width="4.7109375" style="21" customWidth="1"/>
    <col min="16" max="16" width="12.7109375" style="21" customWidth="1"/>
    <col min="17" max="17" width="4.7109375" style="21" customWidth="1"/>
    <col min="18" max="18" width="12.7109375" style="21" customWidth="1"/>
    <col min="19" max="19" width="4.7109375" style="21" customWidth="1"/>
    <col min="20" max="20" width="12.7109375" style="21" customWidth="1"/>
    <col min="21" max="21" width="4.7109375" style="21" customWidth="1"/>
    <col min="22" max="22" width="17.42578125" style="21" customWidth="1"/>
    <col min="23" max="85" width="9.140625" style="21"/>
    <col min="86" max="16384" width="9.140625" style="2"/>
  </cols>
  <sheetData>
    <row r="1" spans="1:85" s="164" customFormat="1" ht="12.75" customHeight="1" thickBot="1">
      <c r="B1" s="270"/>
      <c r="C1" s="270"/>
      <c r="D1" s="270"/>
      <c r="E1" s="483"/>
      <c r="F1" s="270"/>
      <c r="G1" s="270"/>
      <c r="H1" s="270"/>
      <c r="I1" s="270"/>
      <c r="J1" s="270"/>
      <c r="K1" s="270"/>
    </row>
    <row r="2" spans="1:85" s="273" customFormat="1" ht="18.95" customHeight="1">
      <c r="A2" s="164"/>
      <c r="B2" s="271"/>
      <c r="C2" s="315" t="s">
        <v>35</v>
      </c>
      <c r="D2" s="316"/>
      <c r="E2" s="484"/>
      <c r="F2" s="316"/>
      <c r="G2" s="272"/>
      <c r="H2" s="272"/>
      <c r="I2" s="272"/>
      <c r="J2" s="272"/>
      <c r="K2" s="272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</row>
    <row r="3" spans="1:85" s="273" customFormat="1" ht="18.95" customHeight="1">
      <c r="A3" s="164"/>
      <c r="B3" s="164"/>
      <c r="C3" s="317" t="s">
        <v>36</v>
      </c>
      <c r="D3" s="317"/>
      <c r="E3" s="485"/>
      <c r="F3" s="319"/>
      <c r="G3" s="274"/>
      <c r="H3" s="274"/>
      <c r="I3" s="27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</row>
    <row r="4" spans="1:85" s="273" customFormat="1" ht="18.95" customHeight="1">
      <c r="A4" s="164"/>
      <c r="B4" s="164"/>
      <c r="C4" s="320" t="str">
        <f>'ORÇAMENTO OK'!D4</f>
        <v>PROPONENTE / TOMADOR: Prefeitura Municipal de Santa Cecília</v>
      </c>
      <c r="D4" s="321"/>
      <c r="E4" s="486"/>
      <c r="F4" s="319"/>
      <c r="G4" s="274"/>
      <c r="H4" s="274"/>
      <c r="I4" s="27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</row>
    <row r="5" spans="1:85" s="273" customFormat="1" ht="18.95" customHeight="1">
      <c r="A5" s="164"/>
      <c r="B5" s="164"/>
      <c r="C5" s="322" t="str">
        <f>'ORÇAMENTO OK'!D5</f>
        <v>OBJETO: IMPLANTAÇÃO DO SISTEMA DE PROTEÇÃO CONTRA INCÊNDIO (PPCI)</v>
      </c>
      <c r="D5" s="318"/>
      <c r="E5" s="485"/>
      <c r="F5" s="319"/>
      <c r="G5" s="275"/>
      <c r="H5" s="274"/>
      <c r="I5" s="27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</row>
    <row r="6" spans="1:85" s="273" customFormat="1" ht="27.75" customHeight="1">
      <c r="A6" s="164"/>
      <c r="B6" s="164"/>
      <c r="C6" s="371" t="str">
        <f>'ORÇAMENTO OK'!D6</f>
        <v>EMPREENDIMENTO:  CENTRO DE EDUCAÇÃO INFANTIL LILIAN REJIANNE RODRIGUES, ESCOLA DE EDUCAÇÃO BÁSICA MUNICIPAL CANCIANILA ARBEGAUS, ESCOLA DE EDUCAÇÃO BÁSICA DILMA GRIMES EVARISTO E GRUPO ESCOLAR JOSÉ RIBEIRO THOMAZ</v>
      </c>
      <c r="D6" s="371"/>
      <c r="E6" s="371"/>
      <c r="F6" s="371"/>
      <c r="G6" s="371"/>
      <c r="H6" s="371"/>
      <c r="I6" s="371"/>
      <c r="J6" s="371"/>
      <c r="K6" s="371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</row>
    <row r="7" spans="1:85" s="273" customFormat="1" ht="18.95" customHeight="1" thickBot="1">
      <c r="A7" s="164"/>
      <c r="B7" s="270"/>
      <c r="C7" s="323" t="str">
        <f>'ORÇAMENTO OK'!D7</f>
        <v>ENDEREÇO:</v>
      </c>
      <c r="D7" s="324"/>
      <c r="E7" s="487"/>
      <c r="F7" s="325"/>
      <c r="G7" s="276"/>
      <c r="H7" s="276"/>
      <c r="I7" s="276"/>
      <c r="J7" s="270"/>
      <c r="K7" s="270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</row>
    <row r="8" spans="1:85" s="75" customFormat="1" ht="15" customHeight="1">
      <c r="A8" s="73"/>
      <c r="B8" s="395" t="s">
        <v>5</v>
      </c>
      <c r="C8" s="386" t="s">
        <v>37</v>
      </c>
      <c r="D8" s="384" t="s">
        <v>38</v>
      </c>
      <c r="E8" s="488" t="s">
        <v>39</v>
      </c>
      <c r="F8" s="367" t="s">
        <v>40</v>
      </c>
      <c r="G8" s="397"/>
      <c r="H8" s="397"/>
      <c r="I8" s="397"/>
      <c r="J8" s="397"/>
      <c r="K8" s="397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</row>
    <row r="9" spans="1:85" s="75" customFormat="1" ht="15" customHeight="1">
      <c r="A9" s="73"/>
      <c r="B9" s="395"/>
      <c r="C9" s="386"/>
      <c r="D9" s="384"/>
      <c r="E9" s="488"/>
      <c r="F9" s="393" t="s">
        <v>41</v>
      </c>
      <c r="G9" s="394"/>
      <c r="H9" s="391" t="s">
        <v>42</v>
      </c>
      <c r="I9" s="392"/>
      <c r="J9" s="391" t="s">
        <v>43</v>
      </c>
      <c r="K9" s="39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</row>
    <row r="10" spans="1:85" s="273" customFormat="1" ht="15" customHeight="1" thickBot="1">
      <c r="A10" s="164"/>
      <c r="B10" s="396"/>
      <c r="C10" s="387"/>
      <c r="D10" s="385"/>
      <c r="E10" s="489"/>
      <c r="F10" s="327" t="s">
        <v>44</v>
      </c>
      <c r="G10" s="326" t="s">
        <v>45</v>
      </c>
      <c r="H10" s="326" t="s">
        <v>44</v>
      </c>
      <c r="I10" s="326" t="s">
        <v>45</v>
      </c>
      <c r="J10" s="326" t="s">
        <v>44</v>
      </c>
      <c r="K10" s="326" t="s">
        <v>45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</row>
    <row r="11" spans="1:85" s="91" customFormat="1" ht="20.100000000000001" customHeight="1">
      <c r="A11" s="26"/>
      <c r="B11" s="352" t="str">
        <f>'ORÇAMENTO OK'!B11</f>
        <v>1.0 ESCOLA DE EDUCAÇÃO BÁSICA MUNICIPAL CANCIANILA ARBEGAUS</v>
      </c>
      <c r="C11" s="352"/>
      <c r="D11" s="352"/>
      <c r="E11" s="352"/>
      <c r="F11" s="352"/>
      <c r="G11" s="352"/>
      <c r="H11" s="352"/>
      <c r="I11" s="352"/>
      <c r="J11" s="352"/>
      <c r="K11" s="352"/>
      <c r="L11" s="26"/>
      <c r="M11" s="26"/>
      <c r="N11" s="381" t="s">
        <v>46</v>
      </c>
      <c r="O11" s="382"/>
      <c r="P11" s="382"/>
      <c r="Q11" s="382"/>
      <c r="R11" s="382"/>
      <c r="S11" s="382"/>
      <c r="T11" s="382"/>
      <c r="U11" s="382"/>
      <c r="V11" s="383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</row>
    <row r="12" spans="1:85" s="91" customFormat="1" ht="19.5" customHeight="1">
      <c r="A12" s="26"/>
      <c r="B12" s="374" t="str">
        <f>'ORÇAMENTO OK'!B12</f>
        <v>1.1  SISTEMA DE ILUMINAÇÃO DE EMERGÊNCIA</v>
      </c>
      <c r="C12" s="374"/>
      <c r="D12" s="374"/>
      <c r="E12" s="390"/>
      <c r="F12" s="374"/>
      <c r="G12" s="374"/>
      <c r="H12" s="374"/>
      <c r="I12" s="374"/>
      <c r="J12" s="374"/>
      <c r="K12" s="375"/>
      <c r="L12" s="26"/>
      <c r="M12" s="26"/>
      <c r="N12" s="169" t="s">
        <v>47</v>
      </c>
      <c r="O12" s="170"/>
      <c r="P12" s="170" t="s">
        <v>43</v>
      </c>
      <c r="Q12" s="170"/>
      <c r="R12" s="170" t="s">
        <v>48</v>
      </c>
      <c r="S12" s="170"/>
      <c r="T12" s="170" t="s">
        <v>49</v>
      </c>
      <c r="U12" s="26"/>
      <c r="V12" s="171" t="s">
        <v>50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</row>
    <row r="13" spans="1:85" s="91" customFormat="1" ht="28.5" customHeight="1">
      <c r="A13" s="26"/>
      <c r="B13" s="314" t="str">
        <f>'ORÇAMENTO OK'!B13</f>
        <v>1.1.2</v>
      </c>
      <c r="C13" s="311" t="str">
        <f>'ORÇAMENTO OK'!E13</f>
        <v>LUMINÁRIA DE EMERGÊNCIA, COM 30 LÂMPADAS LED DE 2 W, SEM REATOR - FORNECIMENTO E INSTALAÇÃO. AF_02/2020</v>
      </c>
      <c r="D13" s="345">
        <f>'ORÇAMENTO OK'!P13</f>
        <v>1099.3400000000001</v>
      </c>
      <c r="E13" s="490">
        <f>D13/D$166</f>
        <v>4.8781686974694125E-3</v>
      </c>
      <c r="F13" s="347">
        <v>1</v>
      </c>
      <c r="G13" s="313">
        <f t="shared" ref="G13:G66" si="0">F13</f>
        <v>1</v>
      </c>
      <c r="H13" s="312">
        <v>0</v>
      </c>
      <c r="I13" s="313">
        <f t="shared" ref="I13" si="1">G13+H13</f>
        <v>1</v>
      </c>
      <c r="J13" s="312">
        <v>0</v>
      </c>
      <c r="K13" s="313">
        <f t="shared" ref="K13" si="2">I13+J13</f>
        <v>1</v>
      </c>
      <c r="L13" s="26"/>
      <c r="M13" s="26"/>
      <c r="N13" s="169"/>
      <c r="O13" s="170"/>
      <c r="P13" s="170"/>
      <c r="Q13" s="170"/>
      <c r="R13" s="170"/>
      <c r="S13" s="170"/>
      <c r="T13" s="170"/>
      <c r="U13" s="26"/>
      <c r="V13" s="171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</row>
    <row r="14" spans="1:85" s="91" customFormat="1" ht="28.5" customHeight="1">
      <c r="A14" s="26"/>
      <c r="B14" s="314" t="str">
        <f>'ORÇAMENTO OK'!B14</f>
        <v>1.1.3</v>
      </c>
      <c r="C14" s="311" t="str">
        <f>'ORÇAMENTO OK'!E14</f>
        <v>LUMINÁRIA DE EMERGÊNCIA, TIPO BALIZAMENTO, COM AUTONOMIA DE 3H, MODELO LED - 3000 LUMENS, SEGURIMAX OU SIMILARR</v>
      </c>
      <c r="D14" s="345">
        <f>'ORÇAMENTO OK'!P14</f>
        <v>3980.04</v>
      </c>
      <c r="E14" s="490">
        <f>D14/D$166</f>
        <v>1.7660875200280309E-2</v>
      </c>
      <c r="F14" s="347">
        <v>1</v>
      </c>
      <c r="G14" s="313">
        <f t="shared" si="0"/>
        <v>1</v>
      </c>
      <c r="H14" s="312">
        <v>0</v>
      </c>
      <c r="I14" s="313">
        <f t="shared" ref="I14:I26" si="3">G14+H14</f>
        <v>1</v>
      </c>
      <c r="J14" s="312">
        <v>0</v>
      </c>
      <c r="K14" s="313">
        <f t="shared" ref="K14:K26" si="4">I14+J14</f>
        <v>1</v>
      </c>
      <c r="L14" s="26"/>
      <c r="M14" s="26"/>
      <c r="N14" s="169"/>
      <c r="O14" s="170"/>
      <c r="P14" s="170"/>
      <c r="Q14" s="170"/>
      <c r="R14" s="170"/>
      <c r="S14" s="170"/>
      <c r="T14" s="170"/>
      <c r="U14" s="26"/>
      <c r="V14" s="171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</row>
    <row r="15" spans="1:85" s="91" customFormat="1" ht="28.5" customHeight="1">
      <c r="A15" s="26"/>
      <c r="B15" s="314" t="str">
        <f>'ORÇAMENTO OK'!B15</f>
        <v>1.1.4</v>
      </c>
      <c r="C15" s="311" t="str">
        <f>'ORÇAMENTO OK'!E15</f>
        <v>ELETRODUTO RÍGIDO SOLDÁVEL, PVC, DN 25 MM (3/4''), APARENTE - FORNECIMENTO E INSTALAÇÃO. AF_10/2022 (SISTEMA DE ILUMINAÇÃO)</v>
      </c>
      <c r="D15" s="345">
        <f>'ORÇAMENTO OK'!P15</f>
        <v>10004</v>
      </c>
      <c r="E15" s="490">
        <f>D15/D$166</f>
        <v>4.4391361771139039E-2</v>
      </c>
      <c r="F15" s="347">
        <v>1</v>
      </c>
      <c r="G15" s="313">
        <f t="shared" si="0"/>
        <v>1</v>
      </c>
      <c r="H15" s="312">
        <v>0</v>
      </c>
      <c r="I15" s="313">
        <f t="shared" si="3"/>
        <v>1</v>
      </c>
      <c r="J15" s="312">
        <v>0</v>
      </c>
      <c r="K15" s="313">
        <f t="shared" si="4"/>
        <v>1</v>
      </c>
      <c r="L15" s="26"/>
      <c r="M15" s="26"/>
      <c r="N15" s="169"/>
      <c r="O15" s="170"/>
      <c r="P15" s="170"/>
      <c r="Q15" s="170"/>
      <c r="R15" s="170"/>
      <c r="S15" s="170"/>
      <c r="T15" s="170"/>
      <c r="U15" s="26"/>
      <c r="V15" s="171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</row>
    <row r="16" spans="1:85" s="91" customFormat="1" ht="30.75" customHeight="1">
      <c r="A16" s="26"/>
      <c r="B16" s="314" t="str">
        <f>'ORÇAMENTO OK'!B16</f>
        <v>1.1.5</v>
      </c>
      <c r="C16" s="311" t="str">
        <f>'ORÇAMENTO OK'!E16</f>
        <v>CONDULETE DE PVC, TIPO E, PARA ELETRODUTO DE PVC SOLDÁVEL DN 25 MM (3/4''), APARENTE - FORNECIMENTO E INSTALAÇÃO. AF_10/2022</v>
      </c>
      <c r="D16" s="345">
        <f>'ORÇAMENTO OK'!P16</f>
        <v>1373</v>
      </c>
      <c r="E16" s="490">
        <f>D16/D$166</f>
        <v>6.0924969723884347E-3</v>
      </c>
      <c r="F16" s="347">
        <v>1</v>
      </c>
      <c r="G16" s="313">
        <f t="shared" si="0"/>
        <v>1</v>
      </c>
      <c r="H16" s="312">
        <v>0</v>
      </c>
      <c r="I16" s="313">
        <f t="shared" si="3"/>
        <v>1</v>
      </c>
      <c r="J16" s="312">
        <v>0</v>
      </c>
      <c r="K16" s="313">
        <f t="shared" si="4"/>
        <v>1</v>
      </c>
      <c r="L16" s="26"/>
      <c r="M16" s="26"/>
      <c r="N16" s="169"/>
      <c r="O16" s="170"/>
      <c r="P16" s="170"/>
      <c r="Q16" s="170"/>
      <c r="R16" s="170"/>
      <c r="S16" s="170"/>
      <c r="T16" s="170"/>
      <c r="U16" s="26"/>
      <c r="V16" s="171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</row>
    <row r="17" spans="1:85" s="91" customFormat="1" ht="31.5" customHeight="1">
      <c r="A17" s="26"/>
      <c r="B17" s="314" t="str">
        <f>'ORÇAMENTO OK'!B17</f>
        <v>1.1.6</v>
      </c>
      <c r="C17" s="311" t="str">
        <f>'ORÇAMENTO OK'!E17</f>
        <v>TOMADA ALTA DE EMBUTIR (1 MÓDULO), 2P+T 10 A, SEM SUPORTE E SEM PLACA - FORNECIMENTO E INSTALAÇÃO. AF_03/2023</v>
      </c>
      <c r="D17" s="345">
        <f>'ORÇAMENTO OK'!P17</f>
        <v>2465.5</v>
      </c>
      <c r="E17" s="490">
        <f>D17/D$166</f>
        <v>1.094031411902672E-2</v>
      </c>
      <c r="F17" s="347">
        <v>1</v>
      </c>
      <c r="G17" s="313">
        <f t="shared" si="0"/>
        <v>1</v>
      </c>
      <c r="H17" s="312">
        <v>0</v>
      </c>
      <c r="I17" s="313">
        <f t="shared" si="3"/>
        <v>1</v>
      </c>
      <c r="J17" s="312">
        <v>0</v>
      </c>
      <c r="K17" s="313">
        <f t="shared" si="4"/>
        <v>1</v>
      </c>
      <c r="L17" s="26"/>
      <c r="M17" s="26"/>
      <c r="N17" s="169"/>
      <c r="O17" s="170"/>
      <c r="P17" s="170"/>
      <c r="Q17" s="170"/>
      <c r="R17" s="170"/>
      <c r="S17" s="170"/>
      <c r="T17" s="170"/>
      <c r="U17" s="26"/>
      <c r="V17" s="171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</row>
    <row r="18" spans="1:85" s="91" customFormat="1" ht="30" customHeight="1">
      <c r="A18" s="26"/>
      <c r="B18" s="314" t="str">
        <f>'ORÇAMENTO OK'!B18</f>
        <v>1.1.7</v>
      </c>
      <c r="C18" s="311" t="str">
        <f>'ORÇAMENTO OK'!E18</f>
        <v>CABO DE COBRE FLEXÍVEL ISOLADO, 2,5 MM², ANTICHAMA 450/750 V, PARA CIRCUITOS TERMINAIS - FORNECIMENTO E INSTALAÇÃO. AF_03/2023</v>
      </c>
      <c r="D18" s="345">
        <f>'ORÇAMENTO OK'!P18</f>
        <v>2108</v>
      </c>
      <c r="E18" s="490">
        <f>D18/D$166</f>
        <v>9.353957478364764E-3</v>
      </c>
      <c r="F18" s="347">
        <v>1</v>
      </c>
      <c r="G18" s="313">
        <f t="shared" si="0"/>
        <v>1</v>
      </c>
      <c r="H18" s="312">
        <v>0</v>
      </c>
      <c r="I18" s="313">
        <f t="shared" si="3"/>
        <v>1</v>
      </c>
      <c r="J18" s="312">
        <v>0</v>
      </c>
      <c r="K18" s="313">
        <f t="shared" si="4"/>
        <v>1</v>
      </c>
      <c r="L18" s="26"/>
      <c r="M18" s="26"/>
      <c r="N18" s="174" t="e">
        <f>(F42/(D40-D12))</f>
        <v>#DIV/0!</v>
      </c>
      <c r="O18" s="172"/>
      <c r="P18" s="173" t="e">
        <f>(H42/(D40-D12))</f>
        <v>#DIV/0!</v>
      </c>
      <c r="Q18" s="172"/>
      <c r="R18" s="173" t="e">
        <f>(J42/(D40-D12))</f>
        <v>#DIV/0!</v>
      </c>
      <c r="S18" s="172"/>
      <c r="T18" s="173" t="e">
        <f>(#REF!/(D40-D12))</f>
        <v>#REF!</v>
      </c>
      <c r="U18" s="157"/>
      <c r="V18" s="175" t="e">
        <f>N18+P18+R18+T18</f>
        <v>#DIV/0!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</row>
    <row r="19" spans="1:85" s="91" customFormat="1" ht="27" customHeight="1">
      <c r="A19" s="26"/>
      <c r="B19" s="341" t="str">
        <f>'ORÇAMENTO OK'!B19</f>
        <v>1.1.8</v>
      </c>
      <c r="C19" s="342" t="str">
        <f>'ORÇAMENTO OK'!E19</f>
        <v>DISJUNTOR BIPOLAR TIPO DIN, CORRENTE NOMINAL DE 16A - FORNECIMENTO E INSTALAÇÃO. AF_10/2020</v>
      </c>
      <c r="D19" s="346">
        <f>'ORÇAMENTO OK'!P19</f>
        <v>66.430000000000007</v>
      </c>
      <c r="E19" s="490">
        <f>D19/D$166</f>
        <v>2.9477390668300349E-4</v>
      </c>
      <c r="F19" s="347">
        <v>1</v>
      </c>
      <c r="G19" s="344">
        <f t="shared" si="0"/>
        <v>1</v>
      </c>
      <c r="H19" s="312">
        <v>0</v>
      </c>
      <c r="I19" s="344">
        <f t="shared" si="3"/>
        <v>1</v>
      </c>
      <c r="J19" s="343">
        <v>0</v>
      </c>
      <c r="K19" s="344">
        <f t="shared" si="4"/>
        <v>1</v>
      </c>
      <c r="L19" s="26"/>
      <c r="M19" s="26"/>
      <c r="N19" s="388" t="s">
        <v>51</v>
      </c>
      <c r="O19" s="388"/>
      <c r="P19" s="388"/>
      <c r="Q19" s="388"/>
      <c r="R19" s="388"/>
      <c r="S19" s="388"/>
      <c r="T19" s="388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</row>
    <row r="20" spans="1:85" s="91" customFormat="1" ht="15" customHeight="1">
      <c r="A20" s="26"/>
      <c r="B20" s="376"/>
      <c r="C20" s="377"/>
      <c r="D20" s="377"/>
      <c r="E20" s="377"/>
      <c r="F20" s="377"/>
      <c r="G20" s="377"/>
      <c r="H20" s="377"/>
      <c r="I20" s="377"/>
      <c r="J20" s="377"/>
      <c r="K20" s="378"/>
      <c r="L20" s="26"/>
      <c r="M20" s="26"/>
      <c r="N20" s="389"/>
      <c r="O20" s="389"/>
      <c r="P20" s="389"/>
      <c r="Q20" s="389"/>
      <c r="R20" s="389"/>
      <c r="S20" s="389"/>
      <c r="T20" s="389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</row>
    <row r="21" spans="1:85" s="91" customFormat="1" ht="21" customHeight="1">
      <c r="A21" s="26"/>
      <c r="B21" s="374" t="str">
        <f>'ORÇAMENTO OK'!B22</f>
        <v>1.2 SISTEMA DE ALARME DE INCÊNDIO</v>
      </c>
      <c r="C21" s="374"/>
      <c r="D21" s="374"/>
      <c r="E21" s="374"/>
      <c r="F21" s="374"/>
      <c r="G21" s="374"/>
      <c r="H21" s="374"/>
      <c r="I21" s="374"/>
      <c r="J21" s="374"/>
      <c r="K21" s="375"/>
      <c r="L21" s="26"/>
      <c r="M21" s="26"/>
      <c r="N21" s="308"/>
      <c r="O21" s="308"/>
      <c r="P21" s="308"/>
      <c r="Q21" s="308"/>
      <c r="R21" s="308"/>
      <c r="S21" s="308"/>
      <c r="T21" s="308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</row>
    <row r="22" spans="1:85" s="91" customFormat="1" ht="33" customHeight="1">
      <c r="A22" s="26"/>
      <c r="B22" s="314" t="str">
        <f>'ORÇAMENTO OK'!B23</f>
        <v>1.2.1</v>
      </c>
      <c r="C22" s="311" t="str">
        <f>'ORÇAMENTO OK'!E23</f>
        <v>CENTRAL DE ALARME E DETECÇÃO DE INCENDIO, CAPACIDADE: 8 LAÇOS, COM 2 LINHAS, MOD.VR-8L, VERIN OU SIMILAR</v>
      </c>
      <c r="D22" s="306">
        <f>'ORÇAMENTO OK'!P23</f>
        <v>554.02</v>
      </c>
      <c r="E22" s="490">
        <f>D22/D$166</f>
        <v>2.4583868700966062E-3</v>
      </c>
      <c r="F22" s="312">
        <v>1</v>
      </c>
      <c r="G22" s="313">
        <f t="shared" si="0"/>
        <v>1</v>
      </c>
      <c r="H22" s="312">
        <v>0</v>
      </c>
      <c r="I22" s="313">
        <f t="shared" si="3"/>
        <v>1</v>
      </c>
      <c r="J22" s="312">
        <v>0</v>
      </c>
      <c r="K22" s="313">
        <f t="shared" si="4"/>
        <v>1</v>
      </c>
      <c r="L22" s="26"/>
      <c r="M22" s="26"/>
      <c r="N22" s="308"/>
      <c r="O22" s="308"/>
      <c r="P22" s="308"/>
      <c r="Q22" s="308"/>
      <c r="R22" s="308"/>
      <c r="S22" s="308"/>
      <c r="T22" s="308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</row>
    <row r="23" spans="1:85" s="91" customFormat="1" ht="21" customHeight="1">
      <c r="A23" s="26"/>
      <c r="B23" s="314" t="str">
        <f>'ORÇAMENTO OK'!B24</f>
        <v>1.2.2</v>
      </c>
      <c r="C23" s="311" t="str">
        <f>'ORÇAMENTO OK'!E24</f>
        <v>SIRENE AÚDIOVISUAL ENDEREÇAVEL, 120DB, PARA ALARME DE INCÊNDIO</v>
      </c>
      <c r="D23" s="306">
        <f>'ORÇAMENTO OK'!P24</f>
        <v>2573.8000000000002</v>
      </c>
      <c r="E23" s="490">
        <f>D23/D$166</f>
        <v>1.1420880340519558E-2</v>
      </c>
      <c r="F23" s="312">
        <v>1</v>
      </c>
      <c r="G23" s="313">
        <f t="shared" si="0"/>
        <v>1</v>
      </c>
      <c r="H23" s="312">
        <v>0</v>
      </c>
      <c r="I23" s="313">
        <f t="shared" si="3"/>
        <v>1</v>
      </c>
      <c r="J23" s="312">
        <v>0</v>
      </c>
      <c r="K23" s="313">
        <f t="shared" si="4"/>
        <v>1</v>
      </c>
      <c r="L23" s="26"/>
      <c r="M23" s="26"/>
      <c r="N23" s="308"/>
      <c r="O23" s="308"/>
      <c r="P23" s="308"/>
      <c r="Q23" s="308"/>
      <c r="R23" s="308"/>
      <c r="S23" s="308"/>
      <c r="T23" s="308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</row>
    <row r="24" spans="1:85" s="91" customFormat="1" ht="29.25" customHeight="1">
      <c r="A24" s="26"/>
      <c r="B24" s="314" t="str">
        <f>'ORÇAMENTO OK'!B25</f>
        <v>1.2.3</v>
      </c>
      <c r="C24" s="311" t="str">
        <f>'ORÇAMENTO OK'!E25</f>
        <v>ACIONADOR MANUAL (BOTOEIRA) "APERTE AQUI", P/INSTAL. INCENDIO - ENDEREÇÁVEL</v>
      </c>
      <c r="D24" s="306">
        <f>'ORÇAMENTO OK'!P25</f>
        <v>1984.6000000000001</v>
      </c>
      <c r="E24" s="490">
        <f>D24/D$166</f>
        <v>8.8063871022593509E-3</v>
      </c>
      <c r="F24" s="312">
        <v>1</v>
      </c>
      <c r="G24" s="313">
        <f t="shared" si="0"/>
        <v>1</v>
      </c>
      <c r="H24" s="312">
        <v>0</v>
      </c>
      <c r="I24" s="313">
        <f t="shared" si="3"/>
        <v>1</v>
      </c>
      <c r="J24" s="312">
        <v>0</v>
      </c>
      <c r="K24" s="313">
        <f t="shared" si="4"/>
        <v>1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</row>
    <row r="25" spans="1:85" s="91" customFormat="1" ht="33.75" customHeight="1">
      <c r="A25" s="26"/>
      <c r="B25" s="314" t="str">
        <f>'ORÇAMENTO OK'!B26</f>
        <v>1.2.4</v>
      </c>
      <c r="C25" s="311" t="str">
        <f>'ORÇAMENTO OK'!E26</f>
        <v>ELETRODUTO RÍGIDO SOLDÁVEL, PVC, DN 25 MM (3/4''), APARENTE - FORNECIMENTO E INSTALAÇÃO. AF_10/2022 (SISTEMA DE ALARME)</v>
      </c>
      <c r="D25" s="306">
        <f>'ORÇAMENTO OK'!P26</f>
        <v>7002.7999999999993</v>
      </c>
      <c r="E25" s="490">
        <f>D25/D$166</f>
        <v>3.1073953239797326E-2</v>
      </c>
      <c r="F25" s="312">
        <v>1</v>
      </c>
      <c r="G25" s="313">
        <f t="shared" si="0"/>
        <v>1</v>
      </c>
      <c r="H25" s="312">
        <v>0</v>
      </c>
      <c r="I25" s="313">
        <f t="shared" si="3"/>
        <v>1</v>
      </c>
      <c r="J25" s="312">
        <v>0</v>
      </c>
      <c r="K25" s="313">
        <f t="shared" si="4"/>
        <v>1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</row>
    <row r="26" spans="1:85" s="91" customFormat="1" ht="29.25" customHeight="1">
      <c r="A26" s="26"/>
      <c r="B26" s="314" t="str">
        <f>'ORÇAMENTO OK'!B27</f>
        <v>1.2.5</v>
      </c>
      <c r="C26" s="311" t="str">
        <f>'ORÇAMENTO OK'!E27</f>
        <v>CABO DE COBRE FLEXÍVEL ISOLADO, 1,5 MM², ANTICHAMA 450/750 V, PARA CIRCUITOS TERMINAIS - FORNECIMENTO E INSTALAÇÃO. AF_03/2023</v>
      </c>
      <c r="D26" s="306">
        <f>'ORÇAMENTO OK'!P27</f>
        <v>1033.2</v>
      </c>
      <c r="E26" s="490">
        <f>D26/D$166</f>
        <v>4.5846816255438686E-3</v>
      </c>
      <c r="F26" s="312">
        <v>1</v>
      </c>
      <c r="G26" s="313">
        <f t="shared" si="0"/>
        <v>1</v>
      </c>
      <c r="H26" s="312">
        <v>0</v>
      </c>
      <c r="I26" s="313">
        <f t="shared" si="3"/>
        <v>1</v>
      </c>
      <c r="J26" s="312">
        <v>0</v>
      </c>
      <c r="K26" s="313">
        <f t="shared" si="4"/>
        <v>1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</row>
    <row r="27" spans="1:85" s="91" customFormat="1" ht="15" customHeight="1">
      <c r="A27" s="26"/>
      <c r="B27" s="376"/>
      <c r="C27" s="377"/>
      <c r="D27" s="377"/>
      <c r="E27" s="377"/>
      <c r="F27" s="377"/>
      <c r="G27" s="377"/>
      <c r="H27" s="377"/>
      <c r="I27" s="377"/>
      <c r="J27" s="377"/>
      <c r="K27" s="378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</row>
    <row r="28" spans="1:85" s="91" customFormat="1" ht="20.25" customHeight="1">
      <c r="A28" s="26"/>
      <c r="B28" s="374" t="str">
        <f>'ORÇAMENTO OK'!B30</f>
        <v>1.3 SINALIZAÇÃO DE EMERGÊNCIA E SINALIZAÇÃO DE EQUIPAMENTOS</v>
      </c>
      <c r="C28" s="374"/>
      <c r="D28" s="374"/>
      <c r="E28" s="374"/>
      <c r="F28" s="374"/>
      <c r="G28" s="374"/>
      <c r="H28" s="374"/>
      <c r="I28" s="374"/>
      <c r="J28" s="374"/>
      <c r="K28" s="37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</row>
    <row r="29" spans="1:85" s="91" customFormat="1" ht="30.75" customHeight="1">
      <c r="A29" s="26"/>
      <c r="B29" s="314" t="str">
        <f>'ORÇAMENTO OK'!B31</f>
        <v>1.3.1</v>
      </c>
      <c r="C29" s="311" t="str">
        <f>'ORÇAMENTO OK'!E31</f>
        <v>PLACA FOTOLUMINESCENTE PARA SINALIZAÇÃO DE
EMERGÊNCIA, TIPO "S12", DIMENSÃO (380X190)MM, INCLUSIVE FIXAÇÃO</v>
      </c>
      <c r="D29" s="306">
        <f>'ORÇAMENTO OK'!P31</f>
        <v>97.28</v>
      </c>
      <c r="E29" s="490">
        <f>D29/D$166</f>
        <v>4.3166650070935683E-4</v>
      </c>
      <c r="F29" s="312">
        <v>1</v>
      </c>
      <c r="G29" s="313">
        <f t="shared" si="0"/>
        <v>1</v>
      </c>
      <c r="H29" s="312">
        <v>0</v>
      </c>
      <c r="I29" s="313">
        <f t="shared" ref="I29:I38" si="5">G29+H29</f>
        <v>1</v>
      </c>
      <c r="J29" s="312">
        <v>0</v>
      </c>
      <c r="K29" s="313">
        <f t="shared" ref="K29:K38" si="6">I29+J29</f>
        <v>1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</row>
    <row r="30" spans="1:85" s="91" customFormat="1" ht="29.25" customHeight="1">
      <c r="A30" s="26"/>
      <c r="B30" s="314" t="str">
        <f>'ORÇAMENTO OK'!B32</f>
        <v>1.3.2</v>
      </c>
      <c r="C30" s="311" t="str">
        <f>'ORÇAMENTO OK'!E32</f>
        <v>PLACA DE SINALIZACAO, FOTOLUMINESCENTE, 30x15 CM, EM PVC, COM LOGOTIPO "SAÍDA"- PLACA S12</v>
      </c>
      <c r="D30" s="306">
        <f>'ORÇAMENTO OK'!P32</f>
        <v>2185.59</v>
      </c>
      <c r="E30" s="490">
        <f>D30/D$166</f>
        <v>9.6982523364038172E-3</v>
      </c>
      <c r="F30" s="312">
        <v>1</v>
      </c>
      <c r="G30" s="313">
        <f t="shared" si="0"/>
        <v>1</v>
      </c>
      <c r="H30" s="312">
        <v>0</v>
      </c>
      <c r="I30" s="313">
        <f t="shared" si="5"/>
        <v>1</v>
      </c>
      <c r="J30" s="312">
        <v>0</v>
      </c>
      <c r="K30" s="313">
        <f t="shared" si="6"/>
        <v>1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</row>
    <row r="31" spans="1:85" s="91" customFormat="1" ht="35.25" customHeight="1">
      <c r="A31" s="26"/>
      <c r="B31" s="314" t="str">
        <f>'ORÇAMENTO OK'!B33</f>
        <v>1.3.3</v>
      </c>
      <c r="C31" s="311" t="str">
        <f>'ORÇAMENTO OK'!E33</f>
        <v>PLACA DE SINALIZACAO, LED, FACE ÚNICA, COM LOGOTIPO "SAÍDA"- PLACA S12</v>
      </c>
      <c r="D31" s="306">
        <f>'ORÇAMENTO OK'!P33</f>
        <v>77.819999999999993</v>
      </c>
      <c r="E31" s="490">
        <f>D31/D$166</f>
        <v>3.4531545112255496E-4</v>
      </c>
      <c r="F31" s="312">
        <v>1</v>
      </c>
      <c r="G31" s="313">
        <f t="shared" si="0"/>
        <v>1</v>
      </c>
      <c r="H31" s="312">
        <v>0</v>
      </c>
      <c r="I31" s="313">
        <f t="shared" si="5"/>
        <v>1</v>
      </c>
      <c r="J31" s="312">
        <v>0</v>
      </c>
      <c r="K31" s="313">
        <f t="shared" si="6"/>
        <v>1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</row>
    <row r="32" spans="1:85" s="91" customFormat="1" ht="42" customHeight="1">
      <c r="A32" s="26"/>
      <c r="B32" s="314" t="str">
        <f>'ORÇAMENTO OK'!B34</f>
        <v>1.3.4</v>
      </c>
      <c r="C32" s="311" t="str">
        <f>'ORÇAMENTO OK'!E34</f>
        <v>PLACA DE SINALIZACAO, FOTOLUMINESCENTE, 38X19 CM, EM PVC, COM SETA INDICATIVA DE SENTIDO (ESQUERDA OU DIREITA) DE SAÍDA DE EMERGÊNCIA- PLACA S2</v>
      </c>
      <c r="D32" s="306">
        <f>'ORÇAMENTO OK'!P34</f>
        <v>54.2</v>
      </c>
      <c r="E32" s="490">
        <f>D32/D$166</f>
        <v>2.405049788080504E-4</v>
      </c>
      <c r="F32" s="312">
        <v>1</v>
      </c>
      <c r="G32" s="313">
        <f t="shared" si="0"/>
        <v>1</v>
      </c>
      <c r="H32" s="312">
        <v>0</v>
      </c>
      <c r="I32" s="313">
        <f t="shared" si="5"/>
        <v>1</v>
      </c>
      <c r="J32" s="312">
        <v>0</v>
      </c>
      <c r="K32" s="313">
        <f t="shared" si="6"/>
        <v>1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</row>
    <row r="33" spans="1:85" s="91" customFormat="1" ht="27" customHeight="1">
      <c r="A33" s="26"/>
      <c r="B33" s="314" t="str">
        <f>'ORÇAMENTO OK'!B35</f>
        <v>1.3.5</v>
      </c>
      <c r="C33" s="311" t="str">
        <f>'ORÇAMENTO OK'!E35</f>
        <v>PLACA DE SINALIZACAO, FOTOLUMINESCENTE, 30X30 CM, EM PVC , COM LOGOTIPO "ALARME SONORO"- PLACA E1</v>
      </c>
      <c r="D33" s="306">
        <f>'ORÇAMENTO OK'!P35</f>
        <v>241.1</v>
      </c>
      <c r="E33" s="490">
        <f>D33/D$166</f>
        <v>1.0698477931848883E-3</v>
      </c>
      <c r="F33" s="312">
        <v>1</v>
      </c>
      <c r="G33" s="313">
        <f t="shared" si="0"/>
        <v>1</v>
      </c>
      <c r="H33" s="312">
        <v>0</v>
      </c>
      <c r="I33" s="313">
        <f t="shared" si="5"/>
        <v>1</v>
      </c>
      <c r="J33" s="312">
        <v>0</v>
      </c>
      <c r="K33" s="313">
        <f t="shared" si="6"/>
        <v>1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</row>
    <row r="34" spans="1:85" s="91" customFormat="1" ht="30.75" customHeight="1">
      <c r="A34" s="26"/>
      <c r="B34" s="314" t="str">
        <f>'ORÇAMENTO OK'!B36</f>
        <v>1.3.6</v>
      </c>
      <c r="C34" s="311" t="str">
        <f>'ORÇAMENTO OK'!E36</f>
        <v>PLACA DE SINALIZACAO, FOTOLUMINESCENTE, 38X19 CM, EM PVC , COM LOGOTIPO "COMANDO MANUAL DE ALARME DE INCÊNDIO"- PLACA E2</v>
      </c>
      <c r="D34" s="306">
        <f>'ORÇAMENTO OK'!P36</f>
        <v>271</v>
      </c>
      <c r="E34" s="490">
        <f>D34/D$166</f>
        <v>1.2025248940402519E-3</v>
      </c>
      <c r="F34" s="312">
        <v>1</v>
      </c>
      <c r="G34" s="313">
        <f t="shared" si="0"/>
        <v>1</v>
      </c>
      <c r="H34" s="312">
        <v>0</v>
      </c>
      <c r="I34" s="313">
        <f t="shared" si="5"/>
        <v>1</v>
      </c>
      <c r="J34" s="312">
        <v>0</v>
      </c>
      <c r="K34" s="313">
        <f t="shared" si="6"/>
        <v>1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</row>
    <row r="35" spans="1:85" s="26" customFormat="1" ht="30.75" customHeight="1">
      <c r="B35" s="314" t="str">
        <f>'ORÇAMENTO OK'!B37</f>
        <v>1.3.7</v>
      </c>
      <c r="C35" s="311" t="str">
        <f>'ORÇAMENTO OK'!E37</f>
        <v>PLACA DE SINALIZACAO, FOTOLUMINESCENTE, 30X30 CM, EM PVC , COM LOGOTIPO "EXTINTOR DE INCÊNDIO"- PLACA E5</v>
      </c>
      <c r="D35" s="306">
        <f>'ORÇAMENTO OK'!P37</f>
        <v>183.6</v>
      </c>
      <c r="E35" s="490">
        <f>D35/D$166</f>
        <v>8.1469952230918906E-4</v>
      </c>
      <c r="F35" s="312">
        <v>1</v>
      </c>
      <c r="G35" s="313">
        <f t="shared" si="0"/>
        <v>1</v>
      </c>
      <c r="H35" s="312">
        <v>0</v>
      </c>
      <c r="I35" s="313">
        <f t="shared" si="5"/>
        <v>1</v>
      </c>
      <c r="J35" s="312">
        <v>0</v>
      </c>
      <c r="K35" s="313">
        <f t="shared" si="6"/>
        <v>1</v>
      </c>
    </row>
    <row r="36" spans="1:85" s="26" customFormat="1" ht="15" customHeight="1">
      <c r="B36" s="376"/>
      <c r="C36" s="377"/>
      <c r="D36" s="377"/>
      <c r="E36" s="377"/>
      <c r="F36" s="377"/>
      <c r="G36" s="377"/>
      <c r="H36" s="377"/>
      <c r="I36" s="377"/>
      <c r="J36" s="377"/>
      <c r="K36" s="378"/>
    </row>
    <row r="37" spans="1:85" s="91" customFormat="1" ht="17.25" customHeight="1">
      <c r="A37" s="26"/>
      <c r="B37" s="374" t="str">
        <f>'ORÇAMENTO OK'!B40</f>
        <v>1.4 SISTEMA DE PROTEÇÃO POR EXTINTOR</v>
      </c>
      <c r="C37" s="374"/>
      <c r="D37" s="374"/>
      <c r="E37" s="374"/>
      <c r="F37" s="374"/>
      <c r="G37" s="374"/>
      <c r="H37" s="374"/>
      <c r="I37" s="374"/>
      <c r="J37" s="374"/>
      <c r="K37" s="37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</row>
    <row r="38" spans="1:85" s="91" customFormat="1" ht="30" customHeight="1">
      <c r="A38" s="26"/>
      <c r="B38" s="314" t="str">
        <f>'ORÇAMENTO OK'!B41</f>
        <v>1.4.1</v>
      </c>
      <c r="C38" s="311" t="str">
        <f>'ORÇAMENTO OK'!E41</f>
        <v>EXTINTOR DE INCÊNDIO PORTÁTIL COM CARGA DE PQS DE 4 KG, CLASSE BC - FORNECIMENTO E INSTALAÇÃO. AF_10/2020_PE</v>
      </c>
      <c r="D38" s="306">
        <f>'ORÇAMENTO OK'!P41</f>
        <v>2254.1999999999998</v>
      </c>
      <c r="E38" s="490">
        <f>D38/D$166</f>
        <v>1.0002699690573932E-2</v>
      </c>
      <c r="F38" s="312">
        <v>1</v>
      </c>
      <c r="G38" s="313">
        <f t="shared" si="0"/>
        <v>1</v>
      </c>
      <c r="H38" s="312">
        <v>0</v>
      </c>
      <c r="I38" s="313">
        <f t="shared" si="5"/>
        <v>1</v>
      </c>
      <c r="J38" s="312">
        <v>0</v>
      </c>
      <c r="K38" s="313">
        <f t="shared" si="6"/>
        <v>1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</row>
    <row r="39" spans="1:85" s="26" customFormat="1" ht="15" customHeight="1">
      <c r="B39" s="376"/>
      <c r="C39" s="377"/>
      <c r="D39" s="377"/>
      <c r="E39" s="377"/>
      <c r="F39" s="377"/>
      <c r="G39" s="377"/>
      <c r="H39" s="377"/>
      <c r="I39" s="377"/>
      <c r="J39" s="377"/>
      <c r="K39" s="378"/>
    </row>
    <row r="40" spans="1:85" s="91" customFormat="1" ht="18" customHeight="1">
      <c r="A40" s="26"/>
      <c r="B40" s="374" t="str">
        <f>'ORÇAMENTO OK'!B44</f>
        <v>1.5 SISTEMAS DE SAÍDA DE EMERGÊNCIA</v>
      </c>
      <c r="C40" s="374"/>
      <c r="D40" s="374"/>
      <c r="E40" s="374"/>
      <c r="F40" s="374"/>
      <c r="G40" s="374"/>
      <c r="H40" s="374"/>
      <c r="I40" s="374"/>
      <c r="J40" s="374"/>
      <c r="K40" s="37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</row>
    <row r="41" spans="1:85" s="26" customFormat="1" ht="17.25" customHeight="1">
      <c r="B41" s="314" t="str">
        <f>'ORÇAMENTO OK'!B45</f>
        <v>1.5.1</v>
      </c>
      <c r="C41" s="311" t="str">
        <f>'ORÇAMENTO OK'!E45</f>
        <v>CORRIMÃO EM AÇO INOX Ø=1 1/2", DUPLO, H=90CM</v>
      </c>
      <c r="D41" s="306">
        <f>'ORÇAMENTO OK'!P45</f>
        <v>58138.8</v>
      </c>
      <c r="E41" s="490">
        <f>D41/D$166</f>
        <v>0.25798285723109743</v>
      </c>
      <c r="F41" s="312">
        <v>0.5</v>
      </c>
      <c r="G41" s="313">
        <f t="shared" si="0"/>
        <v>0.5</v>
      </c>
      <c r="H41" s="312">
        <v>0.5</v>
      </c>
      <c r="I41" s="313">
        <f t="shared" ref="I41:I42" si="7">G41+H41</f>
        <v>1</v>
      </c>
      <c r="J41" s="312">
        <v>0</v>
      </c>
      <c r="K41" s="313">
        <f t="shared" ref="K41:K42" si="8">I41+J41</f>
        <v>1</v>
      </c>
    </row>
    <row r="42" spans="1:85" s="91" customFormat="1" ht="25.5" customHeight="1">
      <c r="A42" s="26"/>
      <c r="B42" s="314" t="str">
        <f>'ORÇAMENTO OK'!B46</f>
        <v>1.5.2</v>
      </c>
      <c r="C42" s="311" t="str">
        <f>'ORÇAMENTO OK'!E46</f>
        <v>APLICAÇÃO DE FAIXA/FITA ADESIVA ANTIDERRAPANTE, LARGURA 50MM, EM DEGRAUS DE ESCADA, INCLUSIVE FORNECIMENTO</v>
      </c>
      <c r="D42" s="306">
        <f>'ORÇAMENTO OK'!P46</f>
        <v>2137.73</v>
      </c>
      <c r="E42" s="490">
        <f>D42/D$166</f>
        <v>9.4858802278105815E-3</v>
      </c>
      <c r="F42" s="312">
        <v>0.5</v>
      </c>
      <c r="G42" s="313">
        <f t="shared" si="0"/>
        <v>0.5</v>
      </c>
      <c r="H42" s="312">
        <v>0.5</v>
      </c>
      <c r="I42" s="313">
        <f t="shared" si="7"/>
        <v>1</v>
      </c>
      <c r="J42" s="312">
        <v>0</v>
      </c>
      <c r="K42" s="313">
        <f t="shared" si="8"/>
        <v>1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</row>
    <row r="43" spans="1:85" s="91" customFormat="1" ht="54" customHeight="1">
      <c r="A43" s="26"/>
      <c r="B43" s="314" t="str">
        <f>'ORÇAMENTO OK'!B47</f>
        <v>5.4</v>
      </c>
      <c r="C43" s="311" t="str">
        <f>'ORÇAMENTO OK'!E47</f>
        <v>PORTA METÁLICA, TIPO DE ABRIR, COM DUAS (2) FOLHAS, EM CHAPA GALVANIZADA LAMBRIL, MODELO QUADRADO, INCLUSIVE PINTURA ANTICORROSIVA A BASE DE ÓXIDO DE FERRO (ZARCÃO), UMA (1) DEMÃO, FORNECIMENTO E ASSENTAMENTO, EXCLUSIVE FECHADURA E DOBRADIÇA</v>
      </c>
      <c r="D43" s="306">
        <f>'ORÇAMENTO OK'!P47</f>
        <v>1372.9299999999998</v>
      </c>
      <c r="E43" s="490">
        <f>D43/D$166</f>
        <v>6.0921863571021502E-3</v>
      </c>
      <c r="F43" s="312">
        <v>0.5</v>
      </c>
      <c r="G43" s="313">
        <f t="shared" si="0"/>
        <v>0.5</v>
      </c>
      <c r="H43" s="312">
        <v>0.5</v>
      </c>
      <c r="I43" s="313">
        <v>0</v>
      </c>
      <c r="J43" s="312">
        <v>0</v>
      </c>
      <c r="K43" s="313">
        <f t="shared" ref="K43:K44" si="9">I43+J43</f>
        <v>0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</row>
    <row r="44" spans="1:85" s="91" customFormat="1" ht="25.5" customHeight="1">
      <c r="A44" s="26"/>
      <c r="B44" s="314" t="str">
        <f>'ORÇAMENTO OK'!B48</f>
        <v>5.5</v>
      </c>
      <c r="C44" s="311" t="str">
        <f>'ORÇAMENTO OK'!E48</f>
        <v>BARRA ANTIPÂNICO SIMPLES SEM CHAVE PARA UMA PORTA REF. MH2585 OU SIMILAR</v>
      </c>
      <c r="D44" s="306">
        <f>'ORÇAMENTO OK'!P48</f>
        <v>2638.06</v>
      </c>
      <c r="E44" s="490">
        <f>D44/D$166</f>
        <v>1.1706025173327774E-2</v>
      </c>
      <c r="F44" s="312">
        <v>0.5</v>
      </c>
      <c r="G44" s="313">
        <f t="shared" si="0"/>
        <v>0.5</v>
      </c>
      <c r="H44" s="312">
        <v>0.5</v>
      </c>
      <c r="I44" s="313">
        <f t="shared" ref="I44" si="10">G44+H44</f>
        <v>1</v>
      </c>
      <c r="J44" s="312">
        <v>0</v>
      </c>
      <c r="K44" s="313">
        <f t="shared" si="9"/>
        <v>1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</row>
    <row r="45" spans="1:85" s="91" customFormat="1" ht="15" customHeight="1">
      <c r="A45" s="26"/>
      <c r="B45" s="376"/>
      <c r="C45" s="377"/>
      <c r="D45" s="377"/>
      <c r="E45" s="377"/>
      <c r="F45" s="377"/>
      <c r="G45" s="377"/>
      <c r="H45" s="377"/>
      <c r="I45" s="377"/>
      <c r="J45" s="377"/>
      <c r="K45" s="378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</row>
    <row r="46" spans="1:85" s="105" customFormat="1" ht="20.100000000000001" customHeight="1">
      <c r="A46" s="26"/>
      <c r="B46" s="374" t="str">
        <f>'ORÇAMENTO OK'!B51</f>
        <v>1.6 INSTALAÇÃO DE GÁS</v>
      </c>
      <c r="C46" s="374"/>
      <c r="D46" s="374"/>
      <c r="E46" s="374"/>
      <c r="F46" s="374"/>
      <c r="G46" s="374"/>
      <c r="H46" s="374"/>
      <c r="I46" s="374"/>
      <c r="J46" s="374"/>
      <c r="K46" s="375"/>
    </row>
    <row r="47" spans="1:85" s="105" customFormat="1" ht="26.25" customHeight="1">
      <c r="A47" s="26"/>
      <c r="B47" s="314" t="str">
        <f>'ORÇAMENTO OK'!B52</f>
        <v>1.6.1</v>
      </c>
      <c r="C47" s="311" t="str">
        <f>'ORÇAMENTO OK'!E52</f>
        <v>GRADE DE VENTILAÇÃO PERMANENTE COM AREA &gt;490 CM² - FORNECIMENTO E INSTALAÇÃO</v>
      </c>
      <c r="D47" s="306">
        <f>'ORÇAMENTO OK'!P52</f>
        <v>92.72</v>
      </c>
      <c r="E47" s="490">
        <f>D47/D$166</f>
        <v>4.1143213348860574E-4</v>
      </c>
      <c r="F47" s="312">
        <v>0.5</v>
      </c>
      <c r="G47" s="313">
        <f t="shared" si="0"/>
        <v>0.5</v>
      </c>
      <c r="H47" s="312">
        <v>0.5</v>
      </c>
      <c r="I47" s="313">
        <f t="shared" ref="I47:I66" si="11">G47+H47</f>
        <v>1</v>
      </c>
      <c r="J47" s="312">
        <v>0</v>
      </c>
      <c r="K47" s="313">
        <f t="shared" ref="K47:K66" si="12">I47+J47</f>
        <v>1</v>
      </c>
      <c r="N47" s="155"/>
    </row>
    <row r="48" spans="1:85" s="105" customFormat="1" ht="20.100000000000001" customHeight="1">
      <c r="A48" s="26"/>
      <c r="B48" s="376"/>
      <c r="C48" s="377"/>
      <c r="D48" s="377"/>
      <c r="E48" s="377"/>
      <c r="F48" s="377"/>
      <c r="G48" s="377"/>
      <c r="H48" s="377"/>
      <c r="I48" s="377"/>
      <c r="J48" s="377"/>
      <c r="K48" s="378"/>
    </row>
    <row r="49" spans="1:11" s="105" customFormat="1" ht="20.100000000000001" customHeight="1">
      <c r="A49" s="26"/>
      <c r="B49" s="374" t="str">
        <f>'ORÇAMENTO OK'!B55</f>
        <v>2.0 CENTRO DE EDUCAÇÃO INFANTIL LILIAN REJIANE RODRIGUES</v>
      </c>
      <c r="C49" s="374"/>
      <c r="D49" s="374"/>
      <c r="E49" s="374"/>
      <c r="F49" s="374"/>
      <c r="G49" s="374"/>
      <c r="H49" s="374"/>
      <c r="I49" s="374"/>
      <c r="J49" s="374"/>
      <c r="K49" s="375"/>
    </row>
    <row r="50" spans="1:11" s="105" customFormat="1" ht="20.100000000000001" customHeight="1">
      <c r="A50" s="26"/>
      <c r="B50" s="374" t="str">
        <f>'ORÇAMENTO OK'!B56</f>
        <v>2.1 SISTEMA DE ILUMINAÇÃO DE EMERGÊNCIA</v>
      </c>
      <c r="C50" s="374"/>
      <c r="D50" s="374"/>
      <c r="E50" s="374"/>
      <c r="F50" s="374"/>
      <c r="G50" s="374"/>
      <c r="H50" s="374"/>
      <c r="I50" s="374"/>
      <c r="J50" s="374"/>
      <c r="K50" s="375"/>
    </row>
    <row r="51" spans="1:11" s="105" customFormat="1" ht="27" customHeight="1">
      <c r="A51" s="26"/>
      <c r="B51" s="314" t="str">
        <f>'ORÇAMENTO OK'!B57</f>
        <v>2.1.1</v>
      </c>
      <c r="C51" s="311" t="str">
        <f>'ORÇAMENTO OK'!E57</f>
        <v>LUMINÁRIA DE EMERGÊNCIA, COM 30 LÂMPADAS LED DE 2 W, SEM REATOR - FORNECIMENTO E INSTALAÇÃO. AF_02/2020</v>
      </c>
      <c r="D51" s="306">
        <f>'ORÇAMENTO OK'!P57</f>
        <v>520.74</v>
      </c>
      <c r="E51" s="490">
        <f>D51/D$166</f>
        <v>2.3107114882749843E-3</v>
      </c>
      <c r="F51" s="312">
        <v>0.5</v>
      </c>
      <c r="G51" s="313">
        <f t="shared" si="0"/>
        <v>0.5</v>
      </c>
      <c r="H51" s="312">
        <v>0.5</v>
      </c>
      <c r="I51" s="313">
        <f t="shared" si="11"/>
        <v>1</v>
      </c>
      <c r="J51" s="312">
        <v>0</v>
      </c>
      <c r="K51" s="313">
        <f t="shared" si="12"/>
        <v>1</v>
      </c>
    </row>
    <row r="52" spans="1:11" s="105" customFormat="1" ht="28.5" customHeight="1">
      <c r="A52" s="26"/>
      <c r="B52" s="314" t="str">
        <f>'ORÇAMENTO OK'!B58</f>
        <v>2.1.2</v>
      </c>
      <c r="C52" s="311" t="str">
        <f>'ORÇAMENTO OK'!E58</f>
        <v>ELETRODUTO RÍGIDO SOLDÁVEL, PVC, DN 25 MM (3/4''), APARENTE - FORNECIMENTO E INSTALAÇÃO. AF_10/2022 (SISTEMA DE ILUMINAÇÃO)</v>
      </c>
      <c r="D52" s="306">
        <f>'ORÇAMENTO OK'!P58</f>
        <v>2250.8999999999996</v>
      </c>
      <c r="E52" s="490">
        <f>D52/D$166</f>
        <v>9.9880563985062822E-3</v>
      </c>
      <c r="F52" s="312">
        <v>0.5</v>
      </c>
      <c r="G52" s="313">
        <f t="shared" si="0"/>
        <v>0.5</v>
      </c>
      <c r="H52" s="312">
        <v>0.5</v>
      </c>
      <c r="I52" s="313">
        <f t="shared" si="11"/>
        <v>1</v>
      </c>
      <c r="J52" s="312">
        <v>0</v>
      </c>
      <c r="K52" s="313">
        <f t="shared" si="12"/>
        <v>1</v>
      </c>
    </row>
    <row r="53" spans="1:11" s="105" customFormat="1" ht="32.25" customHeight="1">
      <c r="A53" s="26"/>
      <c r="B53" s="314" t="str">
        <f>'ORÇAMENTO OK'!B59</f>
        <v>2.1.3</v>
      </c>
      <c r="C53" s="311" t="str">
        <f>'ORÇAMENTO OK'!E59</f>
        <v>CONDULETE DE PVC, TIPO E, PARA ELETRODUTO DE PVC SOLDÁVEL DN 25 MM (3/4''), APARENTE - FORNECIMENTO E INSTALAÇÃO. AF_10/2022</v>
      </c>
      <c r="D53" s="306">
        <f>'ORÇAMENTO OK'!P59</f>
        <v>494.28000000000003</v>
      </c>
      <c r="E53" s="490">
        <f>D53/D$166</f>
        <v>2.1932989100598367E-3</v>
      </c>
      <c r="F53" s="312">
        <v>0.5</v>
      </c>
      <c r="G53" s="313">
        <f t="shared" si="0"/>
        <v>0.5</v>
      </c>
      <c r="H53" s="312">
        <v>0.5</v>
      </c>
      <c r="I53" s="313">
        <f t="shared" si="11"/>
        <v>1</v>
      </c>
      <c r="J53" s="312">
        <v>0</v>
      </c>
      <c r="K53" s="313">
        <f t="shared" si="12"/>
        <v>1</v>
      </c>
    </row>
    <row r="54" spans="1:11" s="105" customFormat="1" ht="27.75" customHeight="1">
      <c r="A54" s="26"/>
      <c r="B54" s="314" t="str">
        <f>'ORÇAMENTO OK'!B60</f>
        <v>2.1.4</v>
      </c>
      <c r="C54" s="311" t="str">
        <f>'ORÇAMENTO OK'!E60</f>
        <v>TOMADA ALTA DE EMBUTIR (1 MÓDULO), 2P+T 10 A, SEM SUPORTE E SEM PLACA - FORNECIMENTO E INSTALAÇÃO. AF_03/2023</v>
      </c>
      <c r="D54" s="306">
        <f>'ORÇAMENTO OK'!P60</f>
        <v>887.57999999999993</v>
      </c>
      <c r="E54" s="490">
        <f>D54/D$166</f>
        <v>3.9385130828496189E-3</v>
      </c>
      <c r="F54" s="312">
        <v>0.5</v>
      </c>
      <c r="G54" s="313">
        <f t="shared" si="0"/>
        <v>0.5</v>
      </c>
      <c r="H54" s="312">
        <v>0.5</v>
      </c>
      <c r="I54" s="313">
        <f t="shared" si="11"/>
        <v>1</v>
      </c>
      <c r="J54" s="312">
        <v>0</v>
      </c>
      <c r="K54" s="313">
        <f t="shared" si="12"/>
        <v>1</v>
      </c>
    </row>
    <row r="55" spans="1:11" s="105" customFormat="1" ht="24.75" customHeight="1">
      <c r="A55" s="26"/>
      <c r="B55" s="314" t="str">
        <f>'ORÇAMENTO OK'!B61</f>
        <v>2.1.5</v>
      </c>
      <c r="C55" s="311" t="str">
        <f>'ORÇAMENTO OK'!E61</f>
        <v>CABO DE COBRE FLEXÍVEL ISOLADO, 2,5 MM², ANTICHAMA 450/750 V, PARA CIRCUITOS TERMINAIS - FORNECIMENTO E INSTALAÇÃO. AF_03/2023</v>
      </c>
      <c r="D55" s="306">
        <f>'ORÇAMENTO OK'!P61</f>
        <v>474.3</v>
      </c>
      <c r="E55" s="490">
        <f>D55/D$166</f>
        <v>2.1046404326320717E-3</v>
      </c>
      <c r="F55" s="312">
        <v>0.5</v>
      </c>
      <c r="G55" s="313">
        <f t="shared" si="0"/>
        <v>0.5</v>
      </c>
      <c r="H55" s="312">
        <v>0.5</v>
      </c>
      <c r="I55" s="313">
        <f t="shared" si="11"/>
        <v>1</v>
      </c>
      <c r="J55" s="312">
        <v>0</v>
      </c>
      <c r="K55" s="313">
        <f t="shared" si="12"/>
        <v>1</v>
      </c>
    </row>
    <row r="56" spans="1:11" s="105" customFormat="1" ht="24.75" customHeight="1">
      <c r="A56" s="26"/>
      <c r="B56" s="314" t="str">
        <f>'ORÇAMENTO OK'!B62</f>
        <v>2.1.6</v>
      </c>
      <c r="C56" s="311" t="str">
        <f>'ORÇAMENTO OK'!E62</f>
        <v>DISJUNTOR BIPOLAR TIPO DIN, CORRENTE NOMINAL DE 16A - FORNECIMENTO E INSTALAÇÃO. AF_10/2020</v>
      </c>
      <c r="D56" s="306">
        <f>'ORÇAMENTO OK'!P62</f>
        <v>66.430000000000007</v>
      </c>
      <c r="E56" s="490">
        <f>D56/D$166</f>
        <v>2.9477390668300349E-4</v>
      </c>
      <c r="F56" s="312">
        <v>0.5</v>
      </c>
      <c r="G56" s="313">
        <f t="shared" si="0"/>
        <v>0.5</v>
      </c>
      <c r="H56" s="312">
        <v>0.5</v>
      </c>
      <c r="I56" s="313">
        <f t="shared" si="11"/>
        <v>1</v>
      </c>
      <c r="J56" s="312">
        <v>0</v>
      </c>
      <c r="K56" s="313">
        <f t="shared" si="12"/>
        <v>1</v>
      </c>
    </row>
    <row r="57" spans="1:11" s="105" customFormat="1" ht="15" customHeight="1">
      <c r="A57" s="26"/>
      <c r="B57" s="376"/>
      <c r="C57" s="377"/>
      <c r="D57" s="377"/>
      <c r="E57" s="377"/>
      <c r="F57" s="377"/>
      <c r="G57" s="377"/>
      <c r="H57" s="377"/>
      <c r="I57" s="377"/>
      <c r="J57" s="377"/>
      <c r="K57" s="378"/>
    </row>
    <row r="58" spans="1:11" s="105" customFormat="1" ht="15.75" customHeight="1">
      <c r="A58" s="26"/>
      <c r="B58" s="374" t="str">
        <f>'ORÇAMENTO OK'!B65</f>
        <v>2.2 SISTEMA DE PROTEÇÃO POR EXTINTOR</v>
      </c>
      <c r="C58" s="374"/>
      <c r="D58" s="374"/>
      <c r="E58" s="374"/>
      <c r="F58" s="374"/>
      <c r="G58" s="374"/>
      <c r="H58" s="374"/>
      <c r="I58" s="374"/>
      <c r="J58" s="374"/>
      <c r="K58" s="375"/>
    </row>
    <row r="59" spans="1:11" s="105" customFormat="1" ht="27" customHeight="1">
      <c r="A59" s="26"/>
      <c r="B59" s="314" t="str">
        <f>'ORÇAMENTO OK'!B66</f>
        <v>2.2.1</v>
      </c>
      <c r="C59" s="311" t="str">
        <f>'ORÇAMENTO OK'!E66</f>
        <v>EXTINTOR DE INCÊNDIO PORTÁTIL COM CARGA DE PQS DE 4 KG, CLASSE BC - FORNECIMENTO E INSTALAÇÃO. AF_10/2020_PE</v>
      </c>
      <c r="D59" s="306">
        <f>'ORÇAMENTO OK'!P66</f>
        <v>676.26</v>
      </c>
      <c r="E59" s="490">
        <f>D59/D$166</f>
        <v>3.0008099071721799E-3</v>
      </c>
      <c r="F59" s="312">
        <v>0.5</v>
      </c>
      <c r="G59" s="313">
        <f t="shared" si="0"/>
        <v>0.5</v>
      </c>
      <c r="H59" s="312">
        <v>0.5</v>
      </c>
      <c r="I59" s="313">
        <f t="shared" si="11"/>
        <v>1</v>
      </c>
      <c r="J59" s="312">
        <v>0</v>
      </c>
      <c r="K59" s="313">
        <f t="shared" si="12"/>
        <v>1</v>
      </c>
    </row>
    <row r="60" spans="1:11" s="21" customFormat="1" ht="12.75">
      <c r="A60" s="26"/>
      <c r="B60" s="376"/>
      <c r="C60" s="377"/>
      <c r="D60" s="377"/>
      <c r="E60" s="377"/>
      <c r="F60" s="377"/>
      <c r="G60" s="377"/>
      <c r="H60" s="377"/>
      <c r="I60" s="377"/>
      <c r="J60" s="377"/>
      <c r="K60" s="378"/>
    </row>
    <row r="61" spans="1:11" s="21" customFormat="1" ht="17.25" customHeight="1">
      <c r="A61" s="26"/>
      <c r="B61" s="374" t="str">
        <f>'ORÇAMENTO OK'!B69</f>
        <v>2.3 SINALIZAÇÃO DE EMERGÊNCIA E SINALIZAÇÃO DE EQUIPAMENTOS</v>
      </c>
      <c r="C61" s="374"/>
      <c r="D61" s="374"/>
      <c r="E61" s="374"/>
      <c r="F61" s="374"/>
      <c r="G61" s="374"/>
      <c r="H61" s="374"/>
      <c r="I61" s="374"/>
      <c r="J61" s="374"/>
      <c r="K61" s="375"/>
    </row>
    <row r="62" spans="1:11" s="21" customFormat="1" ht="27.75" customHeight="1">
      <c r="A62" s="26"/>
      <c r="B62" s="314" t="str">
        <f>'ORÇAMENTO OK'!B70</f>
        <v>2.3.1</v>
      </c>
      <c r="C62" s="311" t="str">
        <f>'ORÇAMENTO OK'!E70</f>
        <v>PLACA DE SINALIZACAO, FOTOLUMINESCENTE, 30x15 CM, EM PVC, COM LOGOTIPO "SAÍDA"- PLACA S12</v>
      </c>
      <c r="D62" s="306">
        <f>'ORÇAMENTO OK'!P70</f>
        <v>921.76</v>
      </c>
      <c r="E62" s="490">
        <f>D62/D$166</f>
        <v>4.0901820897806E-3</v>
      </c>
      <c r="F62" s="312">
        <v>0.5</v>
      </c>
      <c r="G62" s="313">
        <f t="shared" si="0"/>
        <v>0.5</v>
      </c>
      <c r="H62" s="312">
        <v>0.5</v>
      </c>
      <c r="I62" s="313">
        <f t="shared" si="11"/>
        <v>1</v>
      </c>
      <c r="J62" s="312">
        <v>0</v>
      </c>
      <c r="K62" s="313">
        <f t="shared" si="12"/>
        <v>1</v>
      </c>
    </row>
    <row r="63" spans="1:11" s="21" customFormat="1" ht="30" customHeight="1">
      <c r="A63" s="26"/>
      <c r="B63" s="314" t="str">
        <f>'ORÇAMENTO OK'!B71</f>
        <v>2.3.2</v>
      </c>
      <c r="C63" s="311" t="str">
        <f>'ORÇAMENTO OK'!E71</f>
        <v>PLACA DE SINALIZACAO, FOTOLUMINESCENTE, 30X30 CM, EM PVC , COM LOGOTIPO "EXTINTOR DE INCÊNDIO"- PLACA E5</v>
      </c>
      <c r="D63" s="306">
        <f>'ORÇAMENTO OK'!P71</f>
        <v>55.080000000000005</v>
      </c>
      <c r="E63" s="490">
        <f>D63/D$166</f>
        <v>2.4440985669275673E-4</v>
      </c>
      <c r="F63" s="312">
        <v>0.5</v>
      </c>
      <c r="G63" s="313">
        <f t="shared" si="0"/>
        <v>0.5</v>
      </c>
      <c r="H63" s="312">
        <v>0.5</v>
      </c>
      <c r="I63" s="313">
        <f t="shared" si="11"/>
        <v>1</v>
      </c>
      <c r="J63" s="312">
        <v>0</v>
      </c>
      <c r="K63" s="313">
        <f t="shared" si="12"/>
        <v>1</v>
      </c>
    </row>
    <row r="64" spans="1:11" s="21" customFormat="1" ht="14.25" customHeight="1">
      <c r="A64" s="26"/>
      <c r="B64" s="376"/>
      <c r="C64" s="377"/>
      <c r="D64" s="377"/>
      <c r="E64" s="377"/>
      <c r="F64" s="377"/>
      <c r="G64" s="377"/>
      <c r="H64" s="377"/>
      <c r="I64" s="377"/>
      <c r="J64" s="377"/>
      <c r="K64" s="378"/>
    </row>
    <row r="65" spans="1:11" s="21" customFormat="1" ht="15.75" customHeight="1">
      <c r="A65" s="26"/>
      <c r="B65" s="374" t="str">
        <f>'ORÇAMENTO OK'!B74</f>
        <v>2.4 INSTALAÇÃO DE GÁS</v>
      </c>
      <c r="C65" s="374"/>
      <c r="D65" s="374"/>
      <c r="E65" s="374"/>
      <c r="F65" s="374"/>
      <c r="G65" s="374"/>
      <c r="H65" s="374"/>
      <c r="I65" s="374"/>
      <c r="J65" s="374"/>
      <c r="K65" s="375"/>
    </row>
    <row r="66" spans="1:11" s="21" customFormat="1" ht="25.5" customHeight="1">
      <c r="A66" s="26"/>
      <c r="B66" s="314" t="str">
        <f>'ORÇAMENTO OK'!B75</f>
        <v>2.4.1</v>
      </c>
      <c r="C66" s="311" t="str">
        <f>'ORÇAMENTO OK'!E75</f>
        <v>GRADE DE VENTILAÇÃO PERMANENTE COM AREA &gt;490 CM² - FORNECIMENTO E INSTALAÇÃO</v>
      </c>
      <c r="D66" s="306">
        <f>'ORÇAMENTO OK'!P75</f>
        <v>92.72</v>
      </c>
      <c r="E66" s="490">
        <f>D66/D$166</f>
        <v>4.1143213348860574E-4</v>
      </c>
      <c r="F66" s="312">
        <v>0.5</v>
      </c>
      <c r="G66" s="313">
        <f t="shared" si="0"/>
        <v>0.5</v>
      </c>
      <c r="H66" s="312">
        <v>0.5</v>
      </c>
      <c r="I66" s="313">
        <f t="shared" si="11"/>
        <v>1</v>
      </c>
      <c r="J66" s="312">
        <v>0</v>
      </c>
      <c r="K66" s="313">
        <f t="shared" si="12"/>
        <v>1</v>
      </c>
    </row>
    <row r="67" spans="1:11" s="21" customFormat="1" ht="12.75">
      <c r="A67" s="26"/>
      <c r="B67" s="376"/>
      <c r="C67" s="377"/>
      <c r="D67" s="377"/>
      <c r="E67" s="377"/>
      <c r="F67" s="377"/>
      <c r="G67" s="377"/>
      <c r="H67" s="377"/>
      <c r="I67" s="377"/>
      <c r="J67" s="377"/>
      <c r="K67" s="378"/>
    </row>
    <row r="68" spans="1:11" s="21" customFormat="1" ht="15.75" customHeight="1">
      <c r="A68" s="26"/>
      <c r="B68" s="374" t="str">
        <f>'ORÇAMENTO OK'!B78</f>
        <v>3.0 ESCOLA DE EDUCAÇÃO BÁSICA DILMA GRIMES EVARISTO</v>
      </c>
      <c r="C68" s="374"/>
      <c r="D68" s="374"/>
      <c r="E68" s="374"/>
      <c r="F68" s="374"/>
      <c r="G68" s="374"/>
      <c r="H68" s="374"/>
      <c r="I68" s="374"/>
      <c r="J68" s="374"/>
      <c r="K68" s="375"/>
    </row>
    <row r="69" spans="1:11" s="21" customFormat="1" ht="15.75" customHeight="1">
      <c r="A69" s="26"/>
      <c r="B69" s="374" t="str">
        <f>'ORÇAMENTO OK'!B79</f>
        <v>3.1 SERVIÇOS PRELIMINARES</v>
      </c>
      <c r="C69" s="374"/>
      <c r="D69" s="374"/>
      <c r="E69" s="374"/>
      <c r="F69" s="374"/>
      <c r="G69" s="374"/>
      <c r="H69" s="374"/>
      <c r="I69" s="374"/>
      <c r="J69" s="374"/>
      <c r="K69" s="375"/>
    </row>
    <row r="70" spans="1:11" s="21" customFormat="1" ht="29.25" customHeight="1">
      <c r="A70" s="26"/>
      <c r="B70" s="314" t="str">
        <f>'ORÇAMENTO OK'!B80</f>
        <v>3.1.1</v>
      </c>
      <c r="C70" s="311" t="str">
        <f>'ORÇAMENTO OK'!E80</f>
        <v>ESCAVAÇÃO MANUAL DE VALA COM PROFUNDIDADE MENOR OU IGUAL A 1,30 M. AF_02/2021</v>
      </c>
      <c r="D70" s="306">
        <f>'ORÇAMENTO OK'!P80</f>
        <v>854.89</v>
      </c>
      <c r="E70" s="490">
        <f>D70/D$166</f>
        <v>3.7934557441552433E-3</v>
      </c>
      <c r="F70" s="312">
        <v>0</v>
      </c>
      <c r="G70" s="313">
        <f t="shared" ref="G70:G127" si="13">F70</f>
        <v>0</v>
      </c>
      <c r="H70" s="312">
        <v>0.5</v>
      </c>
      <c r="I70" s="313">
        <f t="shared" ref="I70:I125" si="14">G70+H70</f>
        <v>0.5</v>
      </c>
      <c r="J70" s="312">
        <v>0.5</v>
      </c>
      <c r="K70" s="313">
        <f t="shared" ref="K70:K125" si="15">I70+J70</f>
        <v>1</v>
      </c>
    </row>
    <row r="71" spans="1:11" s="21" customFormat="1" ht="25.5" customHeight="1">
      <c r="A71" s="26"/>
      <c r="B71" s="314" t="str">
        <f>'ORÇAMENTO OK'!B81</f>
        <v>3.1.2</v>
      </c>
      <c r="C71" s="311" t="str">
        <f>'ORÇAMENTO OK'!E81</f>
        <v xml:space="preserve">DEMOLIÇÃO DE PISO DE CONCRETO SIMPLES, DE FORMA MANUAL, SEM REAPROVEITAMENTO. AF_09/2023 </v>
      </c>
      <c r="D71" s="306">
        <f>'ORÇAMENTO OK'!P81</f>
        <v>237.33</v>
      </c>
      <c r="E71" s="490">
        <f>D71/D$166</f>
        <v>1.0531189413379078E-3</v>
      </c>
      <c r="F71" s="312">
        <v>0</v>
      </c>
      <c r="G71" s="313">
        <f t="shared" si="13"/>
        <v>0</v>
      </c>
      <c r="H71" s="312">
        <v>0.5</v>
      </c>
      <c r="I71" s="313">
        <f t="shared" si="14"/>
        <v>0.5</v>
      </c>
      <c r="J71" s="312">
        <v>0.5</v>
      </c>
      <c r="K71" s="313">
        <f t="shared" si="15"/>
        <v>1</v>
      </c>
    </row>
    <row r="72" spans="1:11" s="21" customFormat="1" ht="12.75">
      <c r="A72" s="26"/>
      <c r="B72" s="376"/>
      <c r="C72" s="377"/>
      <c r="D72" s="377"/>
      <c r="E72" s="377"/>
      <c r="F72" s="377"/>
      <c r="G72" s="377"/>
      <c r="H72" s="377"/>
      <c r="I72" s="377"/>
      <c r="J72" s="377"/>
      <c r="K72" s="378"/>
    </row>
    <row r="73" spans="1:11" s="21" customFormat="1" ht="18" customHeight="1">
      <c r="A73" s="26"/>
      <c r="B73" s="374" t="str">
        <f>'ORÇAMENTO OK'!B84</f>
        <v>3.2 SISTEMA DE ILUMINAÇÃO DE EMERGÊNCIA</v>
      </c>
      <c r="C73" s="374"/>
      <c r="D73" s="374"/>
      <c r="E73" s="374"/>
      <c r="F73" s="374"/>
      <c r="G73" s="374"/>
      <c r="H73" s="374"/>
      <c r="I73" s="374"/>
      <c r="J73" s="374"/>
      <c r="K73" s="375"/>
    </row>
    <row r="74" spans="1:11" s="21" customFormat="1" ht="27" customHeight="1">
      <c r="A74" s="26"/>
      <c r="B74" s="314" t="str">
        <f>'ORÇAMENTO OK'!B85</f>
        <v>3.2.1</v>
      </c>
      <c r="C74" s="311" t="str">
        <f>'ORÇAMENTO OK'!E85</f>
        <v>LUMINÁRIA DE EMERGÊNCIA, COM 30 LÂMPADAS LED DE 2 W, SEM REATOR - FORNECIMENTO E INSTALAÇÃO. AF_02/2020</v>
      </c>
      <c r="D74" s="306">
        <f>'ORÇAMENTO OK'!P85</f>
        <v>752.18000000000006</v>
      </c>
      <c r="E74" s="490">
        <f>D74/D$166</f>
        <v>3.3376943719527555E-3</v>
      </c>
      <c r="F74" s="312">
        <v>0</v>
      </c>
      <c r="G74" s="313">
        <f t="shared" si="13"/>
        <v>0</v>
      </c>
      <c r="H74" s="312">
        <v>0.5</v>
      </c>
      <c r="I74" s="313">
        <f t="shared" si="14"/>
        <v>0.5</v>
      </c>
      <c r="J74" s="312">
        <v>0.5</v>
      </c>
      <c r="K74" s="313">
        <f t="shared" si="15"/>
        <v>1</v>
      </c>
    </row>
    <row r="75" spans="1:11" s="21" customFormat="1" ht="27.75" customHeight="1">
      <c r="A75" s="26"/>
      <c r="B75" s="314" t="str">
        <f>'ORÇAMENTO OK'!B86</f>
        <v>3.2.2</v>
      </c>
      <c r="C75" s="311" t="str">
        <f>'ORÇAMENTO OK'!E86</f>
        <v>LUMINÁRIA DE EMERGÊNCIA, TIPO BALIZAMENTO, COM AUTONOMIA DE 3H, MODELO LED - 3000 LUMENS, SEGURIMAX OU SIMILARR</v>
      </c>
      <c r="D75" s="306">
        <f>'ORÇAMENTO OK'!P86</f>
        <v>7960.08</v>
      </c>
      <c r="E75" s="490">
        <f>D75/D$166</f>
        <v>3.5321750400560618E-2</v>
      </c>
      <c r="F75" s="312">
        <v>0</v>
      </c>
      <c r="G75" s="313">
        <f t="shared" si="13"/>
        <v>0</v>
      </c>
      <c r="H75" s="312">
        <v>0.5</v>
      </c>
      <c r="I75" s="313">
        <f t="shared" si="14"/>
        <v>0.5</v>
      </c>
      <c r="J75" s="312">
        <v>0.5</v>
      </c>
      <c r="K75" s="313">
        <f t="shared" si="15"/>
        <v>1</v>
      </c>
    </row>
    <row r="76" spans="1:11" s="21" customFormat="1" ht="27.75" customHeight="1">
      <c r="A76" s="26"/>
      <c r="B76" s="314" t="str">
        <f>'ORÇAMENTO OK'!B87</f>
        <v>3.2.3</v>
      </c>
      <c r="C76" s="311" t="str">
        <f>'ORÇAMENTO OK'!E87</f>
        <v>ELETRODUTO RÍGIDO SOLDÁVEL, PVC, DN 25 MM (3/4''), APARENTE - FORNECIMENTO E INSTALAÇÃO. AF_10/2022 (SISTEMA DE ILUMINAÇÃO)</v>
      </c>
      <c r="D76" s="306">
        <f>'ORÇAMENTO OK'!P87</f>
        <v>7503</v>
      </c>
      <c r="E76" s="490">
        <f>D76/D$166</f>
        <v>3.3293521328354281E-2</v>
      </c>
      <c r="F76" s="312">
        <v>0</v>
      </c>
      <c r="G76" s="313">
        <f t="shared" si="13"/>
        <v>0</v>
      </c>
      <c r="H76" s="312">
        <v>0.5</v>
      </c>
      <c r="I76" s="313">
        <f t="shared" si="14"/>
        <v>0.5</v>
      </c>
      <c r="J76" s="312">
        <v>0.5</v>
      </c>
      <c r="K76" s="313">
        <f t="shared" si="15"/>
        <v>1</v>
      </c>
    </row>
    <row r="77" spans="1:11" s="21" customFormat="1" ht="30" customHeight="1">
      <c r="A77" s="26"/>
      <c r="B77" s="314" t="str">
        <f>'ORÇAMENTO OK'!B88</f>
        <v>3.2.4</v>
      </c>
      <c r="C77" s="311" t="str">
        <f>'ORÇAMENTO OK'!E88</f>
        <v>CONDULETE DE PVC, TIPO E, PARA ELETRODUTO DE PVC SOLDÁVEL DN 25 MM (3/4''), APARENTE - FORNECIMENTO E INSTALAÇÃO. AF_10/2022</v>
      </c>
      <c r="D77" s="306">
        <f>'ORÇAMENTO OK'!P88</f>
        <v>1373</v>
      </c>
      <c r="E77" s="490">
        <f>D77/D$166</f>
        <v>6.0924969723884347E-3</v>
      </c>
      <c r="F77" s="312">
        <v>0</v>
      </c>
      <c r="G77" s="313">
        <f t="shared" si="13"/>
        <v>0</v>
      </c>
      <c r="H77" s="312">
        <v>0.5</v>
      </c>
      <c r="I77" s="313">
        <f t="shared" si="14"/>
        <v>0.5</v>
      </c>
      <c r="J77" s="312">
        <v>0.5</v>
      </c>
      <c r="K77" s="313">
        <f t="shared" si="15"/>
        <v>1</v>
      </c>
    </row>
    <row r="78" spans="1:11" s="21" customFormat="1" ht="29.25" customHeight="1">
      <c r="A78" s="26"/>
      <c r="B78" s="314" t="str">
        <f>'ORÇAMENTO OK'!B89</f>
        <v>3.2.5</v>
      </c>
      <c r="C78" s="311" t="str">
        <f>'ORÇAMENTO OK'!E89</f>
        <v>TOMADA ALTA DE EMBUTIR (1 MÓDULO), 2P+T 10 A, SEM SUPORTE E SEM PLACA - FORNECIMENTO E INSTALAÇÃO. AF_03/2023</v>
      </c>
      <c r="D78" s="306">
        <f>'ORÇAMENTO OK'!P89</f>
        <v>2465.5</v>
      </c>
      <c r="E78" s="490">
        <f>D78/D$166</f>
        <v>1.094031411902672E-2</v>
      </c>
      <c r="F78" s="312">
        <v>0</v>
      </c>
      <c r="G78" s="313">
        <f t="shared" si="13"/>
        <v>0</v>
      </c>
      <c r="H78" s="312">
        <v>0.5</v>
      </c>
      <c r="I78" s="313">
        <f t="shared" si="14"/>
        <v>0.5</v>
      </c>
      <c r="J78" s="312">
        <v>0.5</v>
      </c>
      <c r="K78" s="313">
        <f t="shared" si="15"/>
        <v>1</v>
      </c>
    </row>
    <row r="79" spans="1:11" s="21" customFormat="1" ht="29.25" customHeight="1">
      <c r="A79" s="26"/>
      <c r="B79" s="314" t="str">
        <f>'ORÇAMENTO OK'!B90</f>
        <v>3.2.6</v>
      </c>
      <c r="C79" s="311" t="str">
        <f>'ORÇAMENTO OK'!E90</f>
        <v>CABO DE COBRE FLEXÍVEL ISOLADO, 2,5 MM², ANTICHAMA 450/750 V, PARA CIRCUITOS TERMINAIS - FORNECIMENTO E INSTALAÇÃO. AF_03/2023</v>
      </c>
      <c r="D79" s="306">
        <f>'ORÇAMENTO OK'!P90</f>
        <v>1581</v>
      </c>
      <c r="E79" s="490">
        <f>D79/D$166</f>
        <v>7.015468108773573E-3</v>
      </c>
      <c r="F79" s="312">
        <v>0</v>
      </c>
      <c r="G79" s="313">
        <f t="shared" si="13"/>
        <v>0</v>
      </c>
      <c r="H79" s="312">
        <v>0.5</v>
      </c>
      <c r="I79" s="313">
        <f t="shared" si="14"/>
        <v>0.5</v>
      </c>
      <c r="J79" s="312">
        <v>0.5</v>
      </c>
      <c r="K79" s="313">
        <f t="shared" si="15"/>
        <v>1</v>
      </c>
    </row>
    <row r="80" spans="1:11" s="21" customFormat="1" ht="24" customHeight="1">
      <c r="A80" s="26"/>
      <c r="B80" s="314" t="str">
        <f>'ORÇAMENTO OK'!B91</f>
        <v>3.2.7</v>
      </c>
      <c r="C80" s="311" t="str">
        <f>'ORÇAMENTO OK'!E91</f>
        <v>DISJUNTOR BIPOLAR TIPO DIN, CORRENTE NOMINAL DE 16A - FORNECIMENTO E INSTALAÇÃO. AF_10/2020</v>
      </c>
      <c r="D80" s="306">
        <f>'ORÇAMENTO OK'!P91</f>
        <v>132.86000000000001</v>
      </c>
      <c r="E80" s="490">
        <f>D80/D$166</f>
        <v>5.8954781336600698E-4</v>
      </c>
      <c r="F80" s="312">
        <v>0</v>
      </c>
      <c r="G80" s="313">
        <f t="shared" si="13"/>
        <v>0</v>
      </c>
      <c r="H80" s="312">
        <v>0.5</v>
      </c>
      <c r="I80" s="313">
        <f t="shared" si="14"/>
        <v>0.5</v>
      </c>
      <c r="J80" s="312">
        <v>0.5</v>
      </c>
      <c r="K80" s="313">
        <f t="shared" si="15"/>
        <v>1</v>
      </c>
    </row>
    <row r="81" spans="1:11" s="21" customFormat="1" ht="12.75">
      <c r="A81" s="26"/>
      <c r="B81" s="376"/>
      <c r="C81" s="377"/>
      <c r="D81" s="377"/>
      <c r="E81" s="377"/>
      <c r="F81" s="377"/>
      <c r="G81" s="377"/>
      <c r="H81" s="377"/>
      <c r="I81" s="377"/>
      <c r="J81" s="377"/>
      <c r="K81" s="378"/>
    </row>
    <row r="82" spans="1:11" s="21" customFormat="1" ht="13.5" customHeight="1">
      <c r="A82" s="26"/>
      <c r="B82" s="374" t="str">
        <f>'ORÇAMENTO OK'!B94</f>
        <v>3.3 SISTEMA DE ALARME DE INCÊNDIO</v>
      </c>
      <c r="C82" s="374"/>
      <c r="D82" s="374"/>
      <c r="E82" s="374"/>
      <c r="F82" s="374"/>
      <c r="G82" s="374"/>
      <c r="H82" s="374"/>
      <c r="I82" s="374"/>
      <c r="J82" s="374"/>
      <c r="K82" s="375"/>
    </row>
    <row r="83" spans="1:11" s="21" customFormat="1" ht="24.75" customHeight="1">
      <c r="A83" s="26"/>
      <c r="B83" s="314" t="str">
        <f>'ORÇAMENTO OK'!B95</f>
        <v>3.3.1</v>
      </c>
      <c r="C83" s="311" t="str">
        <f>'ORÇAMENTO OK'!E95</f>
        <v>CENTRAL DE ALARME E DETECÇÃO DE INCENDIO, CAPACIDADE: 8 LAÇOS, COM 2 LINHAS, MOD.VR-8L, VERIN OU SIMILAR</v>
      </c>
      <c r="D83" s="306">
        <f>'ORÇAMENTO OK'!P95</f>
        <v>554.02</v>
      </c>
      <c r="E83" s="490">
        <f>D83/D$166</f>
        <v>2.4583868700966062E-3</v>
      </c>
      <c r="F83" s="312">
        <v>0</v>
      </c>
      <c r="G83" s="313">
        <f t="shared" si="13"/>
        <v>0</v>
      </c>
      <c r="H83" s="312">
        <v>0.5</v>
      </c>
      <c r="I83" s="313">
        <f t="shared" si="14"/>
        <v>0.5</v>
      </c>
      <c r="J83" s="312">
        <v>0.5</v>
      </c>
      <c r="K83" s="313">
        <f t="shared" si="15"/>
        <v>1</v>
      </c>
    </row>
    <row r="84" spans="1:11" s="21" customFormat="1" ht="18" customHeight="1">
      <c r="A84" s="26"/>
      <c r="B84" s="314" t="str">
        <f>'ORÇAMENTO OK'!B96</f>
        <v>3.3.2</v>
      </c>
      <c r="C84" s="311" t="str">
        <f>'ORÇAMENTO OK'!E96</f>
        <v>SIRENE AÚDIOVISUAL ENDEREÇAVEL, 120DB, PARA ALARME DE INCÊNDIO</v>
      </c>
      <c r="D84" s="306">
        <f>'ORÇAMENTO OK'!P96</f>
        <v>1029.52</v>
      </c>
      <c r="E84" s="490">
        <f>D84/D$166</f>
        <v>4.5683521362078231E-3</v>
      </c>
      <c r="F84" s="312">
        <v>0</v>
      </c>
      <c r="G84" s="313">
        <f t="shared" si="13"/>
        <v>0</v>
      </c>
      <c r="H84" s="312">
        <v>0.5</v>
      </c>
      <c r="I84" s="313">
        <f t="shared" si="14"/>
        <v>0.5</v>
      </c>
      <c r="J84" s="312">
        <v>0.5</v>
      </c>
      <c r="K84" s="313">
        <f t="shared" si="15"/>
        <v>1</v>
      </c>
    </row>
    <row r="85" spans="1:11" s="21" customFormat="1" ht="27" customHeight="1">
      <c r="A85" s="26"/>
      <c r="B85" s="314" t="str">
        <f>'ORÇAMENTO OK'!B97</f>
        <v>3.3.3</v>
      </c>
      <c r="C85" s="311" t="str">
        <f>'ORÇAMENTO OK'!E97</f>
        <v>ACIONADOR MANUAL (BOTOEIRA) "APERTE AQUI", P/INSTAL. INCENDIO - ENDEREÇÁVEL</v>
      </c>
      <c r="D85" s="306">
        <f>'ORÇAMENTO OK'!P97</f>
        <v>793.83999999999992</v>
      </c>
      <c r="E85" s="490">
        <f>D85/D$166</f>
        <v>3.5225548409037397E-3</v>
      </c>
      <c r="F85" s="312">
        <v>0</v>
      </c>
      <c r="G85" s="313">
        <f t="shared" si="13"/>
        <v>0</v>
      </c>
      <c r="H85" s="312">
        <v>0.5</v>
      </c>
      <c r="I85" s="313">
        <f t="shared" si="14"/>
        <v>0.5</v>
      </c>
      <c r="J85" s="312">
        <v>0.5</v>
      </c>
      <c r="K85" s="313">
        <f t="shared" si="15"/>
        <v>1</v>
      </c>
    </row>
    <row r="86" spans="1:11" s="21" customFormat="1" ht="27.75" customHeight="1">
      <c r="A86" s="26"/>
      <c r="B86" s="314" t="str">
        <f>'ORÇAMENTO OK'!B98</f>
        <v>3.3.4</v>
      </c>
      <c r="C86" s="311" t="str">
        <f>'ORÇAMENTO OK'!E98</f>
        <v>ELETRODUTO RÍGIDO SOLDÁVEL, PVC, DN 25 MM (3/4''), APARENTE - FORNECIMENTO E INSTALAÇÃO. AF_10/2022 (SISTEMA DE ALARME)</v>
      </c>
      <c r="D86" s="306">
        <f>'ORÇAMENTO OK'!P98</f>
        <v>2000.8000000000002</v>
      </c>
      <c r="E86" s="490">
        <f>D86/D$166</f>
        <v>8.8782723542278081E-3</v>
      </c>
      <c r="F86" s="312">
        <v>0</v>
      </c>
      <c r="G86" s="313">
        <f t="shared" si="13"/>
        <v>0</v>
      </c>
      <c r="H86" s="312">
        <v>0.5</v>
      </c>
      <c r="I86" s="313">
        <f t="shared" si="14"/>
        <v>0.5</v>
      </c>
      <c r="J86" s="312">
        <v>0.5</v>
      </c>
      <c r="K86" s="313">
        <f t="shared" si="15"/>
        <v>1</v>
      </c>
    </row>
    <row r="87" spans="1:11" s="21" customFormat="1" ht="27" customHeight="1">
      <c r="A87" s="26"/>
      <c r="B87" s="314" t="str">
        <f>'ORÇAMENTO OK'!B99</f>
        <v>3.3.5</v>
      </c>
      <c r="C87" s="311" t="str">
        <f>'ORÇAMENTO OK'!E99</f>
        <v>CABO DE COBRE FLEXÍVEL ISOLADO, 1,5 MM², ANTICHAMA 450/750 V, PARA CIRCUITOS TERMINAIS - FORNECIMENTO E INSTALAÇÃO. AF_03/2023</v>
      </c>
      <c r="D87" s="306">
        <f>'ORÇAMENTO OK'!P99</f>
        <v>885.6</v>
      </c>
      <c r="E87" s="490">
        <f>D87/D$166</f>
        <v>3.9297271076090302E-3</v>
      </c>
      <c r="F87" s="312">
        <v>0</v>
      </c>
      <c r="G87" s="313">
        <f t="shared" si="13"/>
        <v>0</v>
      </c>
      <c r="H87" s="312">
        <v>0.5</v>
      </c>
      <c r="I87" s="313">
        <f t="shared" si="14"/>
        <v>0.5</v>
      </c>
      <c r="J87" s="312">
        <v>0.5</v>
      </c>
      <c r="K87" s="313">
        <f t="shared" si="15"/>
        <v>1</v>
      </c>
    </row>
    <row r="88" spans="1:11" s="21" customFormat="1" ht="12.75">
      <c r="A88" s="26"/>
      <c r="B88" s="376"/>
      <c r="C88" s="377"/>
      <c r="D88" s="377"/>
      <c r="E88" s="377"/>
      <c r="F88" s="377"/>
      <c r="G88" s="377"/>
      <c r="H88" s="377"/>
      <c r="I88" s="377"/>
      <c r="J88" s="377"/>
      <c r="K88" s="378"/>
    </row>
    <row r="89" spans="1:11" s="21" customFormat="1" ht="15" customHeight="1">
      <c r="A89" s="26"/>
      <c r="B89" s="374" t="str">
        <f>'ORÇAMENTO OK'!B102</f>
        <v>3.4 SISTEMA HIDRAÚLICO PREVENTIVO - SHP</v>
      </c>
      <c r="C89" s="374"/>
      <c r="D89" s="374"/>
      <c r="E89" s="374"/>
      <c r="F89" s="374"/>
      <c r="G89" s="374"/>
      <c r="H89" s="374"/>
      <c r="I89" s="374"/>
      <c r="J89" s="374"/>
      <c r="K89" s="375"/>
    </row>
    <row r="90" spans="1:11" s="21" customFormat="1" ht="24.75" customHeight="1">
      <c r="A90" s="26"/>
      <c r="B90" s="314" t="str">
        <f>'ORÇAMENTO OK'!B103</f>
        <v>3.4.1</v>
      </c>
      <c r="C90" s="311" t="str">
        <f>'ORÇAMENTO OK'!E103</f>
        <v>CAIXA DE INCÊNDIO 60X90X17CM - FORNECIMENTO E INSTALAÇÃO. AF_10/2020</v>
      </c>
      <c r="D90" s="306">
        <f>'ORÇAMENTO OK'!P103</f>
        <v>1681.38</v>
      </c>
      <c r="E90" s="490">
        <f>D90/D$166</f>
        <v>7.4608904293040545E-3</v>
      </c>
      <c r="F90" s="312">
        <v>0</v>
      </c>
      <c r="G90" s="313">
        <f t="shared" si="13"/>
        <v>0</v>
      </c>
      <c r="H90" s="312">
        <v>0</v>
      </c>
      <c r="I90" s="313">
        <f t="shared" si="14"/>
        <v>0</v>
      </c>
      <c r="J90" s="312">
        <v>1</v>
      </c>
      <c r="K90" s="313">
        <f t="shared" si="15"/>
        <v>1</v>
      </c>
    </row>
    <row r="91" spans="1:11" s="21" customFormat="1" ht="39" customHeight="1">
      <c r="A91" s="26"/>
      <c r="B91" s="314" t="str">
        <f>'ORÇAMENTO OK'!B104</f>
        <v>3.4.2</v>
      </c>
      <c r="C91" s="311" t="str">
        <f>'ORÇAMENTO OK'!E104</f>
        <v>CONJUNTO DE MANGUEIRA PARA COMBATE A INCÊNDIO EM FIBRA DE POLIESTER PURA, COM 1.1/2", REVESTIDA INTERNAMENTE, COMPRIMENTO DE 15M - FORNECIMENTO E INSTALAÇÃO. AF_10/2020</v>
      </c>
      <c r="D91" s="306">
        <f>'ORÇAMENTO OK'!P104</f>
        <v>2622.84</v>
      </c>
      <c r="E91" s="490">
        <f t="shared" ref="E91:E115" si="16">D91/D$166</f>
        <v>1.1638488535367286E-2</v>
      </c>
      <c r="F91" s="312">
        <v>0</v>
      </c>
      <c r="G91" s="313">
        <f t="shared" si="13"/>
        <v>0</v>
      </c>
      <c r="H91" s="312">
        <v>0</v>
      </c>
      <c r="I91" s="313">
        <f t="shared" si="14"/>
        <v>0</v>
      </c>
      <c r="J91" s="312">
        <v>1</v>
      </c>
      <c r="K91" s="313">
        <f t="shared" si="15"/>
        <v>1</v>
      </c>
    </row>
    <row r="92" spans="1:11" s="21" customFormat="1" ht="18" customHeight="1">
      <c r="A92" s="26"/>
      <c r="B92" s="314" t="str">
        <f>'ORÇAMENTO OK'!B105</f>
        <v>3.4.3</v>
      </c>
      <c r="C92" s="311" t="str">
        <f>'ORÇAMENTO OK'!E105</f>
        <v>ESGUICHO JATO REGULAVEL DE 2 1/2", PARA COMBATE A INCENDIO - REV. 01</v>
      </c>
      <c r="D92" s="306">
        <f>'ORÇAMENTO OK'!P105</f>
        <v>1775.79</v>
      </c>
      <c r="E92" s="490">
        <f t="shared" si="16"/>
        <v>7.8798217032757887E-3</v>
      </c>
      <c r="F92" s="312">
        <v>0</v>
      </c>
      <c r="G92" s="313">
        <f t="shared" si="13"/>
        <v>0</v>
      </c>
      <c r="H92" s="312">
        <v>0</v>
      </c>
      <c r="I92" s="313">
        <f t="shared" si="14"/>
        <v>0</v>
      </c>
      <c r="J92" s="312">
        <v>1</v>
      </c>
      <c r="K92" s="313">
        <f t="shared" si="15"/>
        <v>1</v>
      </c>
    </row>
    <row r="93" spans="1:11" s="21" customFormat="1" ht="33.75">
      <c r="A93" s="26"/>
      <c r="B93" s="314" t="str">
        <f>'ORÇAMENTO OK'!B106</f>
        <v>3.4.4</v>
      </c>
      <c r="C93" s="311" t="str">
        <f>'ORÇAMENTO OK'!E106</f>
        <v>REGISTRO OU VÁLVULA GLOBO ANGULAR EM LATÃO, PARA HIDRANTES EM INSTALAÇÃO PREDIAL DE INCÊNDIO, 45 GRAUS, 2 1/2" - FORNECIMENTO E INSTALAÇÃO. AF_08/2021</v>
      </c>
      <c r="D93" s="306">
        <f>'ORÇAMENTO OK'!P106</f>
        <v>508.67999999999995</v>
      </c>
      <c r="E93" s="490">
        <f t="shared" si="16"/>
        <v>2.2571969118095766E-3</v>
      </c>
      <c r="F93" s="312">
        <v>0</v>
      </c>
      <c r="G93" s="313">
        <f t="shared" si="13"/>
        <v>0</v>
      </c>
      <c r="H93" s="312">
        <v>0</v>
      </c>
      <c r="I93" s="313">
        <f t="shared" si="14"/>
        <v>0</v>
      </c>
      <c r="J93" s="312">
        <v>1</v>
      </c>
      <c r="K93" s="313">
        <f t="shared" si="15"/>
        <v>1</v>
      </c>
    </row>
    <row r="94" spans="1:11" s="21" customFormat="1" ht="24.75" customHeight="1">
      <c r="A94" s="26"/>
      <c r="B94" s="314" t="str">
        <f>'ORÇAMENTO OK'!B107</f>
        <v>3.4.5</v>
      </c>
      <c r="C94" s="311" t="str">
        <f>'ORÇAMENTO OK'!E107</f>
        <v>FORNECIMENTO E INSTALAÇÃO DE REDUÇÃO FIXA TIPO STORZ PARA ENGATE RÁPIDO - 2 1/2" X 1 1/2" (INCENDIO)</v>
      </c>
      <c r="D94" s="306">
        <f>'ORÇAMENTO OK'!P107</f>
        <v>935.97</v>
      </c>
      <c r="E94" s="490">
        <f t="shared" si="16"/>
        <v>4.1532369928961423E-3</v>
      </c>
      <c r="F94" s="312">
        <v>0</v>
      </c>
      <c r="G94" s="313">
        <f t="shared" si="13"/>
        <v>0</v>
      </c>
      <c r="H94" s="312">
        <v>0</v>
      </c>
      <c r="I94" s="313">
        <f t="shared" si="14"/>
        <v>0</v>
      </c>
      <c r="J94" s="312">
        <v>1</v>
      </c>
      <c r="K94" s="313">
        <f t="shared" si="15"/>
        <v>1</v>
      </c>
    </row>
    <row r="95" spans="1:11" s="21" customFormat="1" ht="18" customHeight="1">
      <c r="A95" s="26"/>
      <c r="B95" s="314" t="str">
        <f>'ORÇAMENTO OK'!B108</f>
        <v>3.4.6</v>
      </c>
      <c r="C95" s="311" t="str">
        <f>'ORÇAMENTO OK'!E108</f>
        <v>CHAVE DUPLA STORZ 2.1/2 E 1.1/2 PARA MANGUEIRA DE INCÊNDIO EM LATÃO</v>
      </c>
      <c r="D95" s="306">
        <f>'ORÇAMENTO OK'!P108</f>
        <v>175.53</v>
      </c>
      <c r="E95" s="490">
        <f t="shared" si="16"/>
        <v>7.7889001716193883E-4</v>
      </c>
      <c r="F95" s="312">
        <v>0</v>
      </c>
      <c r="G95" s="313">
        <f t="shared" si="13"/>
        <v>0</v>
      </c>
      <c r="H95" s="312">
        <v>0</v>
      </c>
      <c r="I95" s="313">
        <f t="shared" si="14"/>
        <v>0</v>
      </c>
      <c r="J95" s="312">
        <v>1</v>
      </c>
      <c r="K95" s="313">
        <f t="shared" si="15"/>
        <v>1</v>
      </c>
    </row>
    <row r="96" spans="1:11" s="21" customFormat="1" ht="50.25" customHeight="1">
      <c r="A96" s="26"/>
      <c r="B96" s="314" t="str">
        <f>'ORÇAMENTO OK'!B109</f>
        <v>3.4.7</v>
      </c>
      <c r="C96" s="311" t="str">
        <f>'ORÇAMENTO OK'!E109</f>
        <v>TUBO DE AÇO GALVANIZADO COM COSTURA, CLASSE
MÉDIA, DN 65 (2 1/2"), CONEXÃO ROSQUEADA, INSTALADO
EM REDE DE ALIMENTAÇÃO PARA HIDRANTE -
FORNECIMENTO E INSTALAÇÃO. AF_10/2020</v>
      </c>
      <c r="D96" s="306">
        <f>'ORÇAMENTO OK'!P109</f>
        <v>9572.3700000000008</v>
      </c>
      <c r="E96" s="490">
        <f t="shared" si="16"/>
        <v>4.2476063542302905E-2</v>
      </c>
      <c r="F96" s="312">
        <v>0</v>
      </c>
      <c r="G96" s="313">
        <f t="shared" si="13"/>
        <v>0</v>
      </c>
      <c r="H96" s="312">
        <v>0</v>
      </c>
      <c r="I96" s="313">
        <f t="shared" si="14"/>
        <v>0</v>
      </c>
      <c r="J96" s="312">
        <v>1</v>
      </c>
      <c r="K96" s="313">
        <f t="shared" si="15"/>
        <v>1</v>
      </c>
    </row>
    <row r="97" spans="1:11" s="21" customFormat="1" ht="52.5" customHeight="1">
      <c r="A97" s="26"/>
      <c r="B97" s="314" t="str">
        <f>'ORÇAMENTO OK'!B110</f>
        <v>3.4.8</v>
      </c>
      <c r="C97" s="311" t="str">
        <f>'ORÇAMENTO OK'!E110</f>
        <v>JOELHO 90 GRAUS, EM FERRO GALVANIZADO, DN 65 (2 1/2"), CONEXÃO ROSQUEADA, INSTALADO EM REDE DE ALIMENTAÇÃO PARA HIDRANTE - FORNECIMENTO E
INSTALAÇÃO. AF_10/2020</v>
      </c>
      <c r="D97" s="306">
        <f>'ORÇAMENTO OK'!P110</f>
        <v>1205.4000000000001</v>
      </c>
      <c r="E97" s="490">
        <f t="shared" si="16"/>
        <v>5.3487952298011798E-3</v>
      </c>
      <c r="F97" s="312">
        <v>0</v>
      </c>
      <c r="G97" s="313">
        <f t="shared" si="13"/>
        <v>0</v>
      </c>
      <c r="H97" s="312">
        <v>0</v>
      </c>
      <c r="I97" s="313">
        <f t="shared" si="14"/>
        <v>0</v>
      </c>
      <c r="J97" s="312">
        <v>1</v>
      </c>
      <c r="K97" s="313">
        <f t="shared" si="15"/>
        <v>1</v>
      </c>
    </row>
    <row r="98" spans="1:11" s="21" customFormat="1" ht="51" customHeight="1">
      <c r="A98" s="26"/>
      <c r="B98" s="314" t="str">
        <f>'ORÇAMENTO OK'!B111</f>
        <v>3.4.9</v>
      </c>
      <c r="C98" s="311" t="str">
        <f>'ORÇAMENTO OK'!E111</f>
        <v>JOELHO 45 GRAUS, EM FERRO GALVANIZADO, DN 65 (2 1/2"), CONEXÃO ROSQUEADA, INSTALADO EM REDE DE ALIMENTAÇÃO PARA HIDRANTE - FORNECIMENTO E
INSTALAÇÃO. AF_10/2020</v>
      </c>
      <c r="D98" s="306">
        <f>'ORÇAMENTO OK'!P111</f>
        <v>429.29999999999995</v>
      </c>
      <c r="E98" s="490">
        <f t="shared" si="16"/>
        <v>1.9049591771641331E-3</v>
      </c>
      <c r="F98" s="312">
        <v>0</v>
      </c>
      <c r="G98" s="313">
        <f t="shared" si="13"/>
        <v>0</v>
      </c>
      <c r="H98" s="312">
        <v>0</v>
      </c>
      <c r="I98" s="313">
        <f t="shared" si="14"/>
        <v>0</v>
      </c>
      <c r="J98" s="312">
        <v>1</v>
      </c>
      <c r="K98" s="313">
        <f t="shared" si="15"/>
        <v>1</v>
      </c>
    </row>
    <row r="99" spans="1:11" s="21" customFormat="1" ht="42" customHeight="1">
      <c r="A99" s="26"/>
      <c r="B99" s="314" t="str">
        <f>'ORÇAMENTO OK'!B112</f>
        <v>3.4.10</v>
      </c>
      <c r="C99" s="311" t="str">
        <f>'ORÇAMENTO OK'!E112</f>
        <v>TÊ, EM FERRO GALVANIZADO, CONEXÃO ROSQUEADA, DN
65 (2 1/2"), INSTALADO EM REDE DE ALIMENTAÇÃO PARA HIDRANTE - FORNECIMENTO E INSTALAÇÃO. AF_10/2020</v>
      </c>
      <c r="D99" s="306">
        <f>'ORÇAMENTO OK'!P112</f>
        <v>549.31999999999994</v>
      </c>
      <c r="E99" s="490">
        <f t="shared" si="16"/>
        <v>2.4375312723032882E-3</v>
      </c>
      <c r="F99" s="312">
        <v>0</v>
      </c>
      <c r="G99" s="313">
        <f t="shared" si="13"/>
        <v>0</v>
      </c>
      <c r="H99" s="312">
        <v>0</v>
      </c>
      <c r="I99" s="313">
        <f t="shared" si="14"/>
        <v>0</v>
      </c>
      <c r="J99" s="312">
        <v>1</v>
      </c>
      <c r="K99" s="313">
        <f t="shared" si="15"/>
        <v>1</v>
      </c>
    </row>
    <row r="100" spans="1:11" s="21" customFormat="1" ht="17.25" customHeight="1">
      <c r="A100" s="26"/>
      <c r="B100" s="314" t="str">
        <f>'ORÇAMENTO OK'!B113</f>
        <v>3.4.11</v>
      </c>
      <c r="C100" s="311" t="str">
        <f>'ORÇAMENTO OK'!E113</f>
        <v>TAMPÃO EM LATÃO COM CORRENTE PARA VÁLVULA DE HIDRANTE, D = 2 1/2"</v>
      </c>
      <c r="D100" s="306">
        <f>'ORÇAMENTO OK'!P113</f>
        <v>158.4</v>
      </c>
      <c r="E100" s="490">
        <f t="shared" si="16"/>
        <v>7.0287801924714358E-4</v>
      </c>
      <c r="F100" s="312">
        <v>0</v>
      </c>
      <c r="G100" s="313">
        <f t="shared" si="13"/>
        <v>0</v>
      </c>
      <c r="H100" s="312">
        <v>0</v>
      </c>
      <c r="I100" s="313">
        <f t="shared" si="14"/>
        <v>0</v>
      </c>
      <c r="J100" s="312">
        <v>1</v>
      </c>
      <c r="K100" s="313">
        <f t="shared" si="15"/>
        <v>1</v>
      </c>
    </row>
    <row r="101" spans="1:11" s="21" customFormat="1" ht="51.75" customHeight="1">
      <c r="A101" s="26"/>
      <c r="B101" s="314" t="str">
        <f>'ORÇAMENTO OK'!B114</f>
        <v>3.4.12</v>
      </c>
      <c r="C101" s="311" t="str">
        <f>'ORÇAMENTO OK'!E114</f>
        <v>LUVA, EM FERRO GALVANIZADO, DN 65 (2 1/2"), CONEXÃO ROSQUEADA, INSTALADO EM REDE DE ALIMENTAÇÃO PARA HIDRANTE - FORNECIMENTO E INSTALAÇÃO.
AF_10/2020</v>
      </c>
      <c r="D101" s="306">
        <f>'ORÇAMENTO OK'!P114</f>
        <v>417.17999999999995</v>
      </c>
      <c r="E101" s="490">
        <f t="shared" si="16"/>
        <v>1.8511783590247684E-3</v>
      </c>
      <c r="F101" s="312">
        <v>0</v>
      </c>
      <c r="G101" s="313">
        <f t="shared" si="13"/>
        <v>0</v>
      </c>
      <c r="H101" s="312">
        <v>0</v>
      </c>
      <c r="I101" s="313">
        <f t="shared" si="14"/>
        <v>0</v>
      </c>
      <c r="J101" s="312">
        <v>1</v>
      </c>
      <c r="K101" s="313">
        <f t="shared" si="15"/>
        <v>1</v>
      </c>
    </row>
    <row r="102" spans="1:11" s="21" customFormat="1" ht="27" customHeight="1">
      <c r="A102" s="26"/>
      <c r="B102" s="314" t="str">
        <f>'ORÇAMENTO OK'!B115</f>
        <v>3.4.13</v>
      </c>
      <c r="C102" s="311" t="str">
        <f>'ORÇAMENTO OK'!E115</f>
        <v>BOMBA CENTRÍFUGA, TRIFÁSICA, 3 CV OU 2,96 HP, HM 34 A 40 M, Q 8,6 A 14,8 M3/H - FORNECIMENTO E INSTALAÇÃO. AF_12/2020</v>
      </c>
      <c r="D102" s="306">
        <f>'ORÇAMENTO OK'!P115</f>
        <v>3707.27</v>
      </c>
      <c r="E102" s="490">
        <f t="shared" si="16"/>
        <v>1.6450496176858318E-2</v>
      </c>
      <c r="F102" s="312">
        <v>0</v>
      </c>
      <c r="G102" s="313">
        <f t="shared" si="13"/>
        <v>0</v>
      </c>
      <c r="H102" s="312">
        <v>0</v>
      </c>
      <c r="I102" s="313">
        <f t="shared" si="14"/>
        <v>0</v>
      </c>
      <c r="J102" s="312">
        <v>1</v>
      </c>
      <c r="K102" s="313">
        <f t="shared" si="15"/>
        <v>1</v>
      </c>
    </row>
    <row r="103" spans="1:11" s="21" customFormat="1" ht="28.5" customHeight="1">
      <c r="A103" s="26"/>
      <c r="B103" s="314" t="str">
        <f>'ORÇAMENTO OK'!B116</f>
        <v>3.4.14</v>
      </c>
      <c r="C103" s="311" t="str">
        <f>'ORÇAMENTO OK'!E116</f>
        <v>MOTOBOMBA MARCA SCHNEIDER OU SIMILAR, MODELO SH55 BPI-21, 2 1/2", MOTOR A COMBUSTÃO - GASOLINA , 5,5CV</v>
      </c>
      <c r="D103" s="306">
        <f>'ORÇAMENTO OK'!P116</f>
        <v>12635.210000000001</v>
      </c>
      <c r="E103" s="490">
        <f t="shared" si="16"/>
        <v>5.6066991020023368E-2</v>
      </c>
      <c r="F103" s="312">
        <v>0</v>
      </c>
      <c r="G103" s="313">
        <f t="shared" si="13"/>
        <v>0</v>
      </c>
      <c r="H103" s="312">
        <v>0</v>
      </c>
      <c r="I103" s="313">
        <f t="shared" si="14"/>
        <v>0</v>
      </c>
      <c r="J103" s="312">
        <v>1</v>
      </c>
      <c r="K103" s="313">
        <f t="shared" si="15"/>
        <v>1</v>
      </c>
    </row>
    <row r="104" spans="1:11" s="21" customFormat="1" ht="25.5" customHeight="1">
      <c r="A104" s="26"/>
      <c r="B104" s="314" t="str">
        <f>'ORÇAMENTO OK'!B117</f>
        <v>3.4.15</v>
      </c>
      <c r="C104" s="311" t="str">
        <f>'ORÇAMENTO OK'!E117</f>
        <v xml:space="preserve">REGISTRO DE GAVETA BRUTO, LATÃO, ROSCÁVEL, 2 1/2" - FORNECIMENTO E INSTALAÇÃO. AF_08/2021 </v>
      </c>
      <c r="D104" s="306">
        <f>'ORÇAMENTO OK'!P117</f>
        <v>330.71</v>
      </c>
      <c r="E104" s="490">
        <f t="shared" si="16"/>
        <v>1.4674797332400432E-3</v>
      </c>
      <c r="F104" s="312">
        <v>0</v>
      </c>
      <c r="G104" s="313">
        <f t="shared" si="13"/>
        <v>0</v>
      </c>
      <c r="H104" s="312">
        <v>0</v>
      </c>
      <c r="I104" s="313">
        <f t="shared" si="14"/>
        <v>0</v>
      </c>
      <c r="J104" s="312">
        <v>1</v>
      </c>
      <c r="K104" s="313">
        <f t="shared" si="15"/>
        <v>1</v>
      </c>
    </row>
    <row r="105" spans="1:11" s="21" customFormat="1" ht="53.25" customHeight="1">
      <c r="A105" s="26"/>
      <c r="B105" s="314" t="str">
        <f>'ORÇAMENTO OK'!B118</f>
        <v>3.4.16</v>
      </c>
      <c r="C105" s="311" t="str">
        <f>'ORÇAMENTO OK'!E118</f>
        <v>ADAPTADOR COM FLANGES LIVRES, PVC, SOLDÁVEL LONGO, DN 75 MM X 2 1/2 , INSTALADO EM RESERVAÇÃO DE ÁGUA DE EDIFICAÇÃO QUE POSSUA RESERVATÓRIO DE FIBRA/FIBROCIMENTO FORNECIMENTO E INSTALAÇÃO. AF_06/2016</v>
      </c>
      <c r="D105" s="306">
        <f>'ORÇAMENTO OK'!P118</f>
        <v>289.12</v>
      </c>
      <c r="E105" s="490">
        <f t="shared" si="16"/>
        <v>1.2829298795753417E-3</v>
      </c>
      <c r="F105" s="312">
        <v>0</v>
      </c>
      <c r="G105" s="313">
        <f t="shared" si="13"/>
        <v>0</v>
      </c>
      <c r="H105" s="312">
        <v>0</v>
      </c>
      <c r="I105" s="313">
        <f t="shared" si="14"/>
        <v>0</v>
      </c>
      <c r="J105" s="312">
        <v>1</v>
      </c>
      <c r="K105" s="313">
        <f t="shared" si="15"/>
        <v>1</v>
      </c>
    </row>
    <row r="106" spans="1:11" s="21" customFormat="1" ht="54" customHeight="1">
      <c r="A106" s="26"/>
      <c r="B106" s="314" t="str">
        <f>'ORÇAMENTO OK'!B119</f>
        <v>3.4.17</v>
      </c>
      <c r="C106" s="311" t="str">
        <f>'ORÇAMENTO OK'!E119</f>
        <v>FORNECIMENTO E MONTAGEM DE QUADRO DE COMANDO PARTIDA DIRETA 5 CV 220V EM CHAPA DE FERRO, 50X40X20CM, CONTENDO DISJUNTORES, RELÉ, CONTATORES, CHAVE SELETORA, BOTÃO PULSO, SINALEIROS E BORNES (COMPLETO)</v>
      </c>
      <c r="D106" s="306">
        <f>'ORÇAMENTO OK'!P119</f>
        <v>2205.3999999999996</v>
      </c>
      <c r="E106" s="490">
        <f t="shared" si="16"/>
        <v>9.7861564624220337E-3</v>
      </c>
      <c r="F106" s="312">
        <v>0</v>
      </c>
      <c r="G106" s="313">
        <f t="shared" si="13"/>
        <v>0</v>
      </c>
      <c r="H106" s="312">
        <v>0</v>
      </c>
      <c r="I106" s="313">
        <f t="shared" si="14"/>
        <v>0</v>
      </c>
      <c r="J106" s="312">
        <v>1</v>
      </c>
      <c r="K106" s="313">
        <f t="shared" si="15"/>
        <v>1</v>
      </c>
    </row>
    <row r="107" spans="1:11" s="21" customFormat="1" ht="28.5" customHeight="1">
      <c r="A107" s="26"/>
      <c r="B107" s="314" t="str">
        <f>'ORÇAMENTO OK'!B120</f>
        <v>3.4.18</v>
      </c>
      <c r="C107" s="311" t="str">
        <f>'ORÇAMENTO OK'!E120</f>
        <v xml:space="preserve">VÁLVULA DE RETENÇÃO HORIZONTAL, DE BRONZE, ROSCÁVEL, 2 1/2" - FORNECIMENTO E INSTALAÇÃO. AF_08/2021 </v>
      </c>
      <c r="D107" s="306">
        <f>'ORÇAMENTO OK'!P120</f>
        <v>1323.66</v>
      </c>
      <c r="E107" s="490">
        <f t="shared" si="16"/>
        <v>5.8735575691709219E-3</v>
      </c>
      <c r="F107" s="312">
        <v>0</v>
      </c>
      <c r="G107" s="313">
        <f t="shared" si="13"/>
        <v>0</v>
      </c>
      <c r="H107" s="312">
        <v>0</v>
      </c>
      <c r="I107" s="313">
        <f t="shared" si="14"/>
        <v>0</v>
      </c>
      <c r="J107" s="312">
        <v>1</v>
      </c>
      <c r="K107" s="313">
        <f t="shared" si="15"/>
        <v>1</v>
      </c>
    </row>
    <row r="108" spans="1:11" s="21" customFormat="1" ht="40.5" customHeight="1">
      <c r="A108" s="26"/>
      <c r="B108" s="314" t="str">
        <f>'ORÇAMENTO OK'!B121</f>
        <v>3.4.19</v>
      </c>
      <c r="C108" s="311" t="str">
        <f>'ORÇAMENTO OK'!E121</f>
        <v xml:space="preserve">VÁLVULA DE RETENÇÃO HORIZONTAL, DE BRONZE, ROSCÁVEL, 3/4" - FORNECIMENTO E INSTALAÇÃO.
AF_08/2021 </v>
      </c>
      <c r="D108" s="306">
        <f>'ORÇAMENTO OK'!P121</f>
        <v>146.06</v>
      </c>
      <c r="E108" s="490">
        <f t="shared" si="16"/>
        <v>6.4812098163660216E-4</v>
      </c>
      <c r="F108" s="312">
        <v>0</v>
      </c>
      <c r="G108" s="313">
        <f t="shared" si="13"/>
        <v>0</v>
      </c>
      <c r="H108" s="312">
        <v>0</v>
      </c>
      <c r="I108" s="313">
        <f t="shared" si="14"/>
        <v>0</v>
      </c>
      <c r="J108" s="312">
        <v>1</v>
      </c>
      <c r="K108" s="313">
        <f t="shared" si="15"/>
        <v>1</v>
      </c>
    </row>
    <row r="109" spans="1:11" s="21" customFormat="1" ht="27" customHeight="1">
      <c r="A109" s="26"/>
      <c r="B109" s="314" t="str">
        <f>'ORÇAMENTO OK'!B122</f>
        <v>3.4.20</v>
      </c>
      <c r="C109" s="311" t="str">
        <f>'ORÇAMENTO OK'!E122</f>
        <v xml:space="preserve">REGISTRO DE GAVETA BRUTO, LATÃO, ROSCÁVEL, 3/4" - FORNECIMENTO E INSTALAÇÃO. AF_08/2021 </v>
      </c>
      <c r="D109" s="306">
        <f>'ORÇAMENTO OK'!P122</f>
        <v>45.86</v>
      </c>
      <c r="E109" s="490">
        <f t="shared" si="16"/>
        <v>2.0349738612799245E-4</v>
      </c>
      <c r="F109" s="312">
        <v>0</v>
      </c>
      <c r="G109" s="313">
        <f t="shared" si="13"/>
        <v>0</v>
      </c>
      <c r="H109" s="312">
        <v>0</v>
      </c>
      <c r="I109" s="313">
        <f t="shared" si="14"/>
        <v>0</v>
      </c>
      <c r="J109" s="312">
        <v>1</v>
      </c>
      <c r="K109" s="313">
        <f t="shared" si="15"/>
        <v>1</v>
      </c>
    </row>
    <row r="110" spans="1:11" s="21" customFormat="1" ht="27.75" customHeight="1">
      <c r="A110" s="26"/>
      <c r="B110" s="314" t="str">
        <f>'ORÇAMENTO OK'!B123</f>
        <v>3.4.21</v>
      </c>
      <c r="C110" s="311" t="str">
        <f>'ORÇAMENTO OK'!E123</f>
        <v>MANÔMETRO 0 A 200 PSI (0 A 14 KGF/CM2), D = 50MM - FORNECIMENTO E INSTALAÇÃO. AF_10/2020</v>
      </c>
      <c r="D110" s="306">
        <f>'ORÇAMENTO OK'!P123</f>
        <v>189.56</v>
      </c>
      <c r="E110" s="490">
        <f t="shared" si="16"/>
        <v>8.411461952556094E-4</v>
      </c>
      <c r="F110" s="312">
        <v>0</v>
      </c>
      <c r="G110" s="313">
        <f t="shared" si="13"/>
        <v>0</v>
      </c>
      <c r="H110" s="312">
        <v>0</v>
      </c>
      <c r="I110" s="313">
        <f t="shared" si="14"/>
        <v>0</v>
      </c>
      <c r="J110" s="312">
        <v>1</v>
      </c>
      <c r="K110" s="313">
        <f t="shared" si="15"/>
        <v>1</v>
      </c>
    </row>
    <row r="111" spans="1:11" s="21" customFormat="1" ht="15.75" customHeight="1">
      <c r="A111" s="26"/>
      <c r="B111" s="314" t="str">
        <f>'ORÇAMENTO OK'!B124</f>
        <v>3.4.22</v>
      </c>
      <c r="C111" s="311" t="str">
        <f>'ORÇAMENTO OK'!E124</f>
        <v>FORNECIMENTO E INSTALAÇÃO DE PRESSOSTATO 0 A 10 KGF/CM2</v>
      </c>
      <c r="D111" s="306">
        <f>'ORÇAMENTO OK'!P124</f>
        <v>229.75</v>
      </c>
      <c r="E111" s="490">
        <f t="shared" si="16"/>
        <v>1.0194837431946415E-3</v>
      </c>
      <c r="F111" s="312">
        <v>0</v>
      </c>
      <c r="G111" s="313">
        <f t="shared" si="13"/>
        <v>0</v>
      </c>
      <c r="H111" s="312">
        <v>0</v>
      </c>
      <c r="I111" s="313">
        <f t="shared" si="14"/>
        <v>0</v>
      </c>
      <c r="J111" s="312">
        <v>1</v>
      </c>
      <c r="K111" s="313">
        <f t="shared" si="15"/>
        <v>1</v>
      </c>
    </row>
    <row r="112" spans="1:11" s="21" customFormat="1" ht="39" customHeight="1">
      <c r="A112" s="26"/>
      <c r="B112" s="314" t="str">
        <f>'ORÇAMENTO OK'!B125</f>
        <v>3.4.23</v>
      </c>
      <c r="C112" s="311" t="str">
        <f>'ORÇAMENTO OK'!E125</f>
        <v>CABO DE COBRE FLEXÍVEL ISOLADO, 6 MM², ANTI-CHAMA 450/750 V, PARA CIRCUITOS TERMINAIS - FORNECIMENTO
E INSTALAÇÃO. AF_03/2023</v>
      </c>
      <c r="D112" s="306">
        <f>'ORÇAMENTO OK'!P125</f>
        <v>895.2</v>
      </c>
      <c r="E112" s="490">
        <f t="shared" si="16"/>
        <v>3.9723257754421901E-3</v>
      </c>
      <c r="F112" s="312">
        <v>0</v>
      </c>
      <c r="G112" s="313">
        <f t="shared" si="13"/>
        <v>0</v>
      </c>
      <c r="H112" s="312">
        <v>0</v>
      </c>
      <c r="I112" s="313">
        <f t="shared" si="14"/>
        <v>0</v>
      </c>
      <c r="J112" s="312">
        <v>1</v>
      </c>
      <c r="K112" s="313">
        <f t="shared" si="15"/>
        <v>1</v>
      </c>
    </row>
    <row r="113" spans="1:11" s="21" customFormat="1" ht="42.75" customHeight="1">
      <c r="A113" s="26"/>
      <c r="B113" s="314" t="str">
        <f>'ORÇAMENTO OK'!B126</f>
        <v>3.4.24</v>
      </c>
      <c r="C113" s="311" t="str">
        <f>'ORÇAMENTO OK'!E126</f>
        <v>DISJUNTOR TRIPOLAR TIPO NEMA, CORRENTE NOMINAL
DE 10 ATÉ 50A - FORNECIMENTO E INSTALAÇÃO.
AF_10/2020</v>
      </c>
      <c r="D113" s="306">
        <f>'ORÇAMENTO OK'!P126</f>
        <v>108.09</v>
      </c>
      <c r="E113" s="490">
        <f t="shared" si="16"/>
        <v>4.7963437563398832E-4</v>
      </c>
      <c r="F113" s="312">
        <v>0</v>
      </c>
      <c r="G113" s="313">
        <f t="shared" si="13"/>
        <v>0</v>
      </c>
      <c r="H113" s="312">
        <v>0</v>
      </c>
      <c r="I113" s="313">
        <f t="shared" si="14"/>
        <v>0</v>
      </c>
      <c r="J113" s="312">
        <v>1</v>
      </c>
      <c r="K113" s="313">
        <f t="shared" si="15"/>
        <v>1</v>
      </c>
    </row>
    <row r="114" spans="1:11" s="21" customFormat="1" ht="27" customHeight="1">
      <c r="A114" s="26"/>
      <c r="B114" s="314" t="str">
        <f>'ORÇAMENTO OK'!B127</f>
        <v>3.4.25</v>
      </c>
      <c r="C114" s="311" t="str">
        <f>'ORÇAMENTO OK'!E127</f>
        <v>ELETRODUTO RÍGIDO SOLDÁVEL, PVC, DN 25 MM (3/4''), APARENTE - FORNECIMENTO E INSTALAÇÃO. AF_10/2022 (SISTEMA HIDRÁULICO)</v>
      </c>
      <c r="D114" s="306">
        <f>'ORÇAMENTO OK'!P127</f>
        <v>750.3</v>
      </c>
      <c r="E114" s="490">
        <f t="shared" si="16"/>
        <v>3.3293521328354278E-3</v>
      </c>
      <c r="F114" s="312">
        <v>0</v>
      </c>
      <c r="G114" s="313">
        <f t="shared" si="13"/>
        <v>0</v>
      </c>
      <c r="H114" s="312">
        <v>0</v>
      </c>
      <c r="I114" s="313">
        <f t="shared" si="14"/>
        <v>0</v>
      </c>
      <c r="J114" s="312">
        <v>1</v>
      </c>
      <c r="K114" s="313">
        <f t="shared" si="15"/>
        <v>1</v>
      </c>
    </row>
    <row r="115" spans="1:11" s="21" customFormat="1" ht="27" customHeight="1">
      <c r="A115" s="26"/>
      <c r="B115" s="314" t="str">
        <f>'ORÇAMENTO OK'!B128</f>
        <v>3.4.26</v>
      </c>
      <c r="C115" s="311" t="str">
        <f>'ORÇAMENTO OK'!E128</f>
        <v>BOTOEIRA LIGA-DESLIGA PARA BOMBA DE INCÊNDIO MODELO BLD-1, MARCA VERIN OU SIMILAR</v>
      </c>
      <c r="D115" s="306">
        <f>'ORÇAMENTO OK'!P128</f>
        <v>686.28</v>
      </c>
      <c r="E115" s="490">
        <f t="shared" si="16"/>
        <v>3.0452722667230407E-3</v>
      </c>
      <c r="F115" s="312">
        <v>0</v>
      </c>
      <c r="G115" s="313">
        <f t="shared" ref="G115" si="17">F115</f>
        <v>0</v>
      </c>
      <c r="H115" s="312">
        <v>0</v>
      </c>
      <c r="I115" s="313">
        <f t="shared" ref="I115" si="18">G115+H115</f>
        <v>0</v>
      </c>
      <c r="J115" s="312">
        <v>1</v>
      </c>
      <c r="K115" s="313">
        <f t="shared" ref="K115" si="19">I115+J115</f>
        <v>1</v>
      </c>
    </row>
    <row r="116" spans="1:11" s="21" customFormat="1" ht="14.25" customHeight="1">
      <c r="A116" s="26"/>
      <c r="B116" s="376"/>
      <c r="C116" s="377"/>
      <c r="D116" s="377"/>
      <c r="E116" s="377"/>
      <c r="F116" s="377"/>
      <c r="G116" s="377"/>
      <c r="H116" s="377"/>
      <c r="I116" s="377"/>
      <c r="J116" s="377"/>
      <c r="K116" s="378"/>
    </row>
    <row r="117" spans="1:11" s="21" customFormat="1" ht="15" customHeight="1">
      <c r="A117" s="26"/>
      <c r="B117" s="496" t="str">
        <f>'ORÇAMENTO OK'!B131</f>
        <v>3.5 SINALIZAÇÃO DE EMERGÊNCIA E SINALIZAÇÃO DE EQUIPAMENTOS</v>
      </c>
      <c r="C117" s="496"/>
      <c r="D117" s="496"/>
      <c r="E117" s="496"/>
      <c r="F117" s="496"/>
      <c r="G117" s="496"/>
      <c r="H117" s="496"/>
      <c r="I117" s="496"/>
      <c r="J117" s="496"/>
      <c r="K117" s="497"/>
    </row>
    <row r="118" spans="1:11" s="21" customFormat="1" ht="38.25" customHeight="1">
      <c r="A118" s="26"/>
      <c r="B118" s="314" t="str">
        <f>'ORÇAMENTO OK'!B132</f>
        <v>3.5.1</v>
      </c>
      <c r="C118" s="311" t="str">
        <f>'ORÇAMENTO OK'!E132</f>
        <v>PLACA DE SINALIZACAO, FOTOLUMINESCENTE, 38X19 CM, EM PVC, COM SETA INDICATIVA DE SENTIDO (ESQUERDA OU DIREITA) DE SAÍDA DE EMERGÊNCIA- PLACA S2</v>
      </c>
      <c r="D118" s="306">
        <f>'ORÇAMENTO OK'!P132</f>
        <v>27.1</v>
      </c>
      <c r="E118" s="490">
        <f>D118/D$166</f>
        <v>1.202524894040252E-4</v>
      </c>
      <c r="F118" s="312">
        <v>0</v>
      </c>
      <c r="G118" s="313">
        <f t="shared" si="13"/>
        <v>0</v>
      </c>
      <c r="H118" s="312">
        <v>0</v>
      </c>
      <c r="I118" s="313">
        <f t="shared" si="14"/>
        <v>0</v>
      </c>
      <c r="J118" s="312">
        <v>1</v>
      </c>
      <c r="K118" s="313">
        <f t="shared" si="15"/>
        <v>1</v>
      </c>
    </row>
    <row r="119" spans="1:11" s="21" customFormat="1" ht="27" customHeight="1">
      <c r="A119" s="26"/>
      <c r="B119" s="314" t="str">
        <f>'ORÇAMENTO OK'!B133</f>
        <v>3.5.2</v>
      </c>
      <c r="C119" s="311" t="str">
        <f>'ORÇAMENTO OK'!E133</f>
        <v>PLACA DE SINALIZACAO, FOTOLUMINESCENTE, 30x15 CM, EM PVC, COM LOGOTIPO "SAÍDA"- PLACA S12</v>
      </c>
      <c r="D119" s="306">
        <f>'ORÇAMENTO OK'!P133</f>
        <v>1843.52</v>
      </c>
      <c r="E119" s="490">
        <f>D119/D$166</f>
        <v>8.1803641795612E-3</v>
      </c>
      <c r="F119" s="312">
        <v>0</v>
      </c>
      <c r="G119" s="313">
        <f t="shared" si="13"/>
        <v>0</v>
      </c>
      <c r="H119" s="312">
        <v>0</v>
      </c>
      <c r="I119" s="313">
        <f t="shared" si="14"/>
        <v>0</v>
      </c>
      <c r="J119" s="312">
        <v>1</v>
      </c>
      <c r="K119" s="313">
        <f t="shared" si="15"/>
        <v>1</v>
      </c>
    </row>
    <row r="120" spans="1:11" s="21" customFormat="1" ht="29.25" customHeight="1">
      <c r="A120" s="26"/>
      <c r="B120" s="314" t="str">
        <f>'ORÇAMENTO OK'!B134</f>
        <v>3.5.3</v>
      </c>
      <c r="C120" s="311" t="str">
        <f>'ORÇAMENTO OK'!E134</f>
        <v>PLACA DE SINALIZACAO, FOTOLUMINESCENTE, 30X30 CM, EM PVC , COM LOGOTIPO "ALARME SONORO"- PLACA E1</v>
      </c>
      <c r="D120" s="306">
        <f>'ORÇAMENTO OK'!P134</f>
        <v>96.44</v>
      </c>
      <c r="E120" s="490">
        <f>D120/D$166</f>
        <v>4.2793911727395531E-4</v>
      </c>
      <c r="F120" s="312">
        <v>0</v>
      </c>
      <c r="G120" s="313">
        <f t="shared" si="13"/>
        <v>0</v>
      </c>
      <c r="H120" s="312">
        <v>0</v>
      </c>
      <c r="I120" s="313">
        <f t="shared" si="14"/>
        <v>0</v>
      </c>
      <c r="J120" s="312">
        <v>1</v>
      </c>
      <c r="K120" s="313">
        <f t="shared" si="15"/>
        <v>1</v>
      </c>
    </row>
    <row r="121" spans="1:11" s="21" customFormat="1" ht="29.25" customHeight="1">
      <c r="A121" s="26"/>
      <c r="B121" s="314" t="str">
        <f>'ORÇAMENTO OK'!B135</f>
        <v>3.5.4</v>
      </c>
      <c r="C121" s="311" t="str">
        <f>'ORÇAMENTO OK'!E135</f>
        <v>PLACA DE SINALIZACAO, FOTOLUMINESCENTE, 38X19 CM, EM PVC , COM LOGOTIPO "COMANDO MANUAL DE ALARME DE INCÊNDIO"- PLACA E2</v>
      </c>
      <c r="D121" s="306">
        <f>'ORÇAMENTO OK'!P135</f>
        <v>108.4</v>
      </c>
      <c r="E121" s="490">
        <f>D121/D$166</f>
        <v>4.810099576161008E-4</v>
      </c>
      <c r="F121" s="312">
        <v>0</v>
      </c>
      <c r="G121" s="313">
        <f t="shared" si="13"/>
        <v>0</v>
      </c>
      <c r="H121" s="312">
        <v>0</v>
      </c>
      <c r="I121" s="313">
        <f t="shared" si="14"/>
        <v>0</v>
      </c>
      <c r="J121" s="312">
        <v>1</v>
      </c>
      <c r="K121" s="313">
        <f t="shared" si="15"/>
        <v>1</v>
      </c>
    </row>
    <row r="122" spans="1:11" s="21" customFormat="1" ht="27.75" customHeight="1">
      <c r="A122" s="26"/>
      <c r="B122" s="314" t="str">
        <f>'ORÇAMENTO OK'!B136</f>
        <v>3.5.5</v>
      </c>
      <c r="C122" s="311" t="str">
        <f>'ORÇAMENTO OK'!E136</f>
        <v>PLACA DE SINALIZACAO, FOTOLUMINESCENTE, 30X30 CM, EM PVC , COM LOGOTIPO "EXTINTOR DE INCÊNDIO"- PLACA E5</v>
      </c>
      <c r="D122" s="306">
        <f>'ORÇAMENTO OK'!P136</f>
        <v>257.04000000000002</v>
      </c>
      <c r="E122" s="490">
        <f>D122/D$166</f>
        <v>1.1405793312328648E-3</v>
      </c>
      <c r="F122" s="312">
        <v>0</v>
      </c>
      <c r="G122" s="313">
        <f t="shared" si="13"/>
        <v>0</v>
      </c>
      <c r="H122" s="312">
        <v>0</v>
      </c>
      <c r="I122" s="313">
        <f t="shared" si="14"/>
        <v>0</v>
      </c>
      <c r="J122" s="312">
        <v>1</v>
      </c>
      <c r="K122" s="313">
        <f t="shared" si="15"/>
        <v>1</v>
      </c>
    </row>
    <row r="123" spans="1:11" s="21" customFormat="1" ht="12.75">
      <c r="A123" s="26"/>
      <c r="B123" s="376"/>
      <c r="C123" s="377"/>
      <c r="D123" s="377"/>
      <c r="E123" s="377"/>
      <c r="F123" s="377"/>
      <c r="G123" s="377"/>
      <c r="H123" s="377"/>
      <c r="I123" s="377"/>
      <c r="J123" s="377"/>
      <c r="K123" s="378"/>
    </row>
    <row r="124" spans="1:11" s="21" customFormat="1" ht="15" customHeight="1">
      <c r="A124" s="26"/>
      <c r="B124" s="498" t="str">
        <f>'ORÇAMENTO OK'!B139</f>
        <v>3.6 SISTEMA DE PROTEÇÃO POR EXTINTOR</v>
      </c>
      <c r="C124" s="498"/>
      <c r="D124" s="498"/>
      <c r="E124" s="498"/>
      <c r="F124" s="498"/>
      <c r="G124" s="498"/>
      <c r="H124" s="498"/>
      <c r="I124" s="498"/>
      <c r="J124" s="498"/>
      <c r="K124" s="499"/>
    </row>
    <row r="125" spans="1:11" s="21" customFormat="1" ht="27" customHeight="1">
      <c r="A125" s="26"/>
      <c r="B125" s="314" t="str">
        <f>'ORÇAMENTO OK'!B140</f>
        <v>3.6.1</v>
      </c>
      <c r="C125" s="311" t="str">
        <f>'ORÇAMENTO OK'!E140</f>
        <v>EXTINTOR DE INCÊNDIO PORTÁTIL COM CARGA DE PQS DE 4 KG, CLASSE BC - FORNECIMENTO E INSTALAÇÃO. AF_10/2020_PE</v>
      </c>
      <c r="D125" s="306">
        <f>'ORÇAMENTO OK'!P140</f>
        <v>3155.88</v>
      </c>
      <c r="E125" s="490">
        <f>D125/D$166</f>
        <v>1.4003779566803506E-2</v>
      </c>
      <c r="F125" s="312">
        <v>0</v>
      </c>
      <c r="G125" s="313">
        <f t="shared" si="13"/>
        <v>0</v>
      </c>
      <c r="H125" s="312">
        <v>0</v>
      </c>
      <c r="I125" s="313">
        <f t="shared" si="14"/>
        <v>0</v>
      </c>
      <c r="J125" s="312">
        <v>1</v>
      </c>
      <c r="K125" s="313">
        <f t="shared" si="15"/>
        <v>1</v>
      </c>
    </row>
    <row r="126" spans="1:11" s="21" customFormat="1" ht="14.25" customHeight="1">
      <c r="A126" s="26"/>
      <c r="B126" s="376"/>
      <c r="C126" s="377"/>
      <c r="D126" s="377"/>
      <c r="E126" s="377"/>
      <c r="F126" s="377"/>
      <c r="G126" s="377"/>
      <c r="H126" s="377"/>
      <c r="I126" s="377"/>
      <c r="J126" s="377"/>
      <c r="K126" s="378"/>
    </row>
    <row r="127" spans="1:11" s="21" customFormat="1" ht="16.5" customHeight="1">
      <c r="A127" s="26"/>
      <c r="B127" s="374" t="str">
        <f>'ORÇAMENTO OK'!B143</f>
        <v>3.7 SISTEMAS DE SAÍDA DE EMERGÊNCIA</v>
      </c>
      <c r="C127" s="374"/>
      <c r="D127" s="374"/>
      <c r="E127" s="374"/>
      <c r="F127" s="374"/>
      <c r="G127" s="374"/>
      <c r="H127" s="374"/>
      <c r="I127" s="374"/>
      <c r="J127" s="374"/>
      <c r="K127" s="375"/>
    </row>
    <row r="128" spans="1:11" s="21" customFormat="1" ht="27" customHeight="1">
      <c r="A128" s="26"/>
      <c r="B128" s="314" t="str">
        <f>'ORÇAMENTO OK'!B144</f>
        <v>3.7.1</v>
      </c>
      <c r="C128" s="311" t="str">
        <f>'ORÇAMENTO OK'!E144</f>
        <v>BARRA ANTIPÂNICO SIMPLES SEM CHAVE PARA UMA PORTA REF. MH2585 OU SIMILAR</v>
      </c>
      <c r="D128" s="306">
        <f>'ORÇAMENTO OK'!P144</f>
        <v>6461.84</v>
      </c>
      <c r="E128" s="490">
        <f>D128/D$166</f>
        <v>2.8673518307398751E-2</v>
      </c>
      <c r="F128" s="312">
        <v>0</v>
      </c>
      <c r="G128" s="313">
        <f t="shared" ref="G128:G163" si="20">F128</f>
        <v>0</v>
      </c>
      <c r="H128" s="312">
        <v>0</v>
      </c>
      <c r="I128" s="313">
        <f t="shared" ref="I127:I148" si="21">G128+H128</f>
        <v>0</v>
      </c>
      <c r="J128" s="312">
        <v>1</v>
      </c>
      <c r="K128" s="313">
        <f t="shared" ref="K127:K148" si="22">I128+J128</f>
        <v>1</v>
      </c>
    </row>
    <row r="129" spans="1:11" s="21" customFormat="1" ht="27.75" customHeight="1">
      <c r="A129" s="26"/>
      <c r="B129" s="314" t="str">
        <f>'ORÇAMENTO OK'!B145</f>
        <v>3.7.2</v>
      </c>
      <c r="C129" s="311" t="str">
        <f>'ORÇAMENTO OK'!E145</f>
        <v>PORTA DE ABRIR COM MOLA HIDRÁULICA, EM VIDRO TEMPERADO, 2 FOLHAS DE 90X210 CM, ESPESSURA DD 10MM, INCLUSIVE ACESSÓRIOS. AF_01/2021</v>
      </c>
      <c r="D129" s="306">
        <f>'ORÇAMENTO OK'!P145</f>
        <v>10088.040000000001</v>
      </c>
      <c r="E129" s="490">
        <f t="shared" ref="E129:E131" si="23">D129/D$166</f>
        <v>4.4764277609128503E-2</v>
      </c>
      <c r="F129" s="312">
        <v>0</v>
      </c>
      <c r="G129" s="313">
        <f t="shared" si="20"/>
        <v>0</v>
      </c>
      <c r="H129" s="312">
        <v>0</v>
      </c>
      <c r="I129" s="313">
        <f t="shared" si="21"/>
        <v>0</v>
      </c>
      <c r="J129" s="312">
        <v>1</v>
      </c>
      <c r="K129" s="313">
        <f t="shared" si="22"/>
        <v>1</v>
      </c>
    </row>
    <row r="130" spans="1:11" s="21" customFormat="1" ht="28.5" customHeight="1">
      <c r="A130" s="26"/>
      <c r="B130" s="314" t="str">
        <f>'ORÇAMENTO OK'!B146</f>
        <v>3.7.3</v>
      </c>
      <c r="C130" s="311" t="str">
        <f>'ORÇAMENTO OK'!E146</f>
        <v>FECHADURA MAÇANETA EXTERNA COM CHAVE, COR CINZA, PARA PORTA COM BARRA ANTIPÂNICO SIMPLES, DKS OU SIMILAR</v>
      </c>
      <c r="D130" s="306">
        <f>'ORÇAMENTO OK'!P146</f>
        <v>750.12</v>
      </c>
      <c r="E130" s="490">
        <f t="shared" si="23"/>
        <v>3.3285534078135561E-3</v>
      </c>
      <c r="F130" s="312">
        <v>0</v>
      </c>
      <c r="G130" s="313">
        <f t="shared" si="20"/>
        <v>0</v>
      </c>
      <c r="H130" s="312">
        <v>0</v>
      </c>
      <c r="I130" s="313">
        <f t="shared" si="21"/>
        <v>0</v>
      </c>
      <c r="J130" s="312">
        <v>1</v>
      </c>
      <c r="K130" s="313">
        <f t="shared" si="22"/>
        <v>1</v>
      </c>
    </row>
    <row r="131" spans="1:11" s="21" customFormat="1" ht="30.75" customHeight="1">
      <c r="A131" s="26"/>
      <c r="B131" s="314" t="str">
        <f>'ORÇAMENTO OK'!B147</f>
        <v>3.7.4</v>
      </c>
      <c r="C131" s="311" t="str">
        <f>'ORÇAMENTO OK'!E147</f>
        <v>APLICAÇÃO DE FAIXA/FITA ADESIVA ANTIDERRAPANTE, LARGURA 50MM, EM DEGRAUS DE ESCADA, INCLUSIVE FORNECIMENTO</v>
      </c>
      <c r="D131" s="306">
        <f>'ORÇAMENTO OK'!P147</f>
        <v>560.20000000000005</v>
      </c>
      <c r="E131" s="490">
        <f t="shared" si="23"/>
        <v>2.4858097625142035E-3</v>
      </c>
      <c r="F131" s="312">
        <v>0</v>
      </c>
      <c r="G131" s="313">
        <f t="shared" si="20"/>
        <v>0</v>
      </c>
      <c r="H131" s="312">
        <v>0</v>
      </c>
      <c r="I131" s="313">
        <f t="shared" si="21"/>
        <v>0</v>
      </c>
      <c r="J131" s="312">
        <v>1</v>
      </c>
      <c r="K131" s="313">
        <f t="shared" si="22"/>
        <v>1</v>
      </c>
    </row>
    <row r="132" spans="1:11" s="21" customFormat="1" ht="12.75">
      <c r="A132" s="26"/>
      <c r="B132" s="376"/>
      <c r="C132" s="377"/>
      <c r="D132" s="377"/>
      <c r="E132" s="377"/>
      <c r="F132" s="377"/>
      <c r="G132" s="377"/>
      <c r="H132" s="377"/>
      <c r="I132" s="377"/>
      <c r="J132" s="377"/>
      <c r="K132" s="378"/>
    </row>
    <row r="133" spans="1:11" s="21" customFormat="1" ht="15" customHeight="1">
      <c r="A133" s="26"/>
      <c r="B133" s="374" t="str">
        <f>'ORÇAMENTO OK'!B150</f>
        <v>3.8 INSTALAÇÃO DE GÁS</v>
      </c>
      <c r="C133" s="374"/>
      <c r="D133" s="374"/>
      <c r="E133" s="374"/>
      <c r="F133" s="374"/>
      <c r="G133" s="374"/>
      <c r="H133" s="374"/>
      <c r="I133" s="374"/>
      <c r="J133" s="374"/>
      <c r="K133" s="375"/>
    </row>
    <row r="134" spans="1:11" s="21" customFormat="1" ht="28.5" customHeight="1">
      <c r="A134" s="26"/>
      <c r="B134" s="314" t="str">
        <f>'ORÇAMENTO OK'!B151</f>
        <v>3.8.1</v>
      </c>
      <c r="C134" s="311" t="str">
        <f>'ORÇAMENTO OK'!E151</f>
        <v>GRADE DE VENTILAÇÃO PERMANENTE COM AREA &gt;490 CM² - FORNECIMENTO E INSTALAÇÃO</v>
      </c>
      <c r="D134" s="306">
        <f>'ORÇAMENTO OK'!P151</f>
        <v>92.72</v>
      </c>
      <c r="E134" s="490">
        <f>D134/D$166</f>
        <v>4.1143213348860574E-4</v>
      </c>
      <c r="F134" s="312">
        <v>0</v>
      </c>
      <c r="G134" s="313">
        <f t="shared" si="20"/>
        <v>0</v>
      </c>
      <c r="H134" s="312">
        <v>0</v>
      </c>
      <c r="I134" s="313">
        <f t="shared" si="21"/>
        <v>0</v>
      </c>
      <c r="J134" s="312">
        <v>1</v>
      </c>
      <c r="K134" s="313">
        <f t="shared" si="22"/>
        <v>1</v>
      </c>
    </row>
    <row r="135" spans="1:11" s="21" customFormat="1" ht="12.75">
      <c r="A135" s="26"/>
      <c r="B135" s="376"/>
      <c r="C135" s="377"/>
      <c r="D135" s="377"/>
      <c r="E135" s="377"/>
      <c r="F135" s="377"/>
      <c r="G135" s="377"/>
      <c r="H135" s="377"/>
      <c r="I135" s="377"/>
      <c r="J135" s="377"/>
      <c r="K135" s="378"/>
    </row>
    <row r="136" spans="1:11" s="21" customFormat="1" ht="12.75">
      <c r="A136" s="26"/>
      <c r="B136" s="374" t="str">
        <f>'ORÇAMENTO OK'!B154</f>
        <v>3.9 SERVIÇOS COMPLEMENTARES</v>
      </c>
      <c r="C136" s="374"/>
      <c r="D136" s="374"/>
      <c r="E136" s="374"/>
      <c r="F136" s="374"/>
      <c r="G136" s="374"/>
      <c r="H136" s="374"/>
      <c r="I136" s="374"/>
      <c r="J136" s="374"/>
      <c r="K136" s="375"/>
    </row>
    <row r="137" spans="1:11" s="21" customFormat="1" ht="28.5" customHeight="1">
      <c r="A137" s="26"/>
      <c r="B137" s="314" t="str">
        <f>'ORÇAMENTO OK'!B155</f>
        <v>3.9.1</v>
      </c>
      <c r="C137" s="311" t="str">
        <f>'ORÇAMENTO OK'!E155</f>
        <v>REATERRO MANUAL DE VALAS, COM COMPACTADOR DE
SOLOS DE PERCUSSÃO. AF_08/2023</v>
      </c>
      <c r="D137" s="306">
        <f>'ORÇAMENTO OK'!P155</f>
        <v>258.2</v>
      </c>
      <c r="E137" s="490">
        <f>D137/D$166</f>
        <v>1.1457266702627048E-3</v>
      </c>
      <c r="F137" s="312">
        <v>0</v>
      </c>
      <c r="G137" s="313">
        <f t="shared" si="20"/>
        <v>0</v>
      </c>
      <c r="H137" s="312">
        <v>0</v>
      </c>
      <c r="I137" s="313">
        <f t="shared" si="21"/>
        <v>0</v>
      </c>
      <c r="J137" s="312">
        <v>1</v>
      </c>
      <c r="K137" s="313">
        <f t="shared" si="22"/>
        <v>1</v>
      </c>
    </row>
    <row r="138" spans="1:11" s="21" customFormat="1" ht="50.25" customHeight="1">
      <c r="A138" s="26"/>
      <c r="B138" s="314" t="str">
        <f>'ORÇAMENTO OK'!B156</f>
        <v>3.9.2</v>
      </c>
      <c r="C138" s="311" t="str">
        <f>'ORÇAMENTO OK'!E156</f>
        <v>EXECUÇÃO DE PASSEIO (CALÇADA) OU PISO DE CONCRETO COM CONCRETO MOLDADO IN LOCO, FEITO EM OBRA, ACABAMENTO CONVENCIONAL, NÃO ARMADO.
AF_08/2022</v>
      </c>
      <c r="D138" s="306">
        <f>'ORÇAMENTO OK'!P156</f>
        <v>926.95</v>
      </c>
      <c r="E138" s="490">
        <f>D138/D$166</f>
        <v>4.1132119945779021E-3</v>
      </c>
      <c r="F138" s="312">
        <v>0</v>
      </c>
      <c r="G138" s="313">
        <f t="shared" si="20"/>
        <v>0</v>
      </c>
      <c r="H138" s="312">
        <v>0</v>
      </c>
      <c r="I138" s="313">
        <f t="shared" si="21"/>
        <v>0</v>
      </c>
      <c r="J138" s="312">
        <v>1</v>
      </c>
      <c r="K138" s="313">
        <f t="shared" si="22"/>
        <v>1</v>
      </c>
    </row>
    <row r="139" spans="1:11" s="21" customFormat="1" ht="12.75">
      <c r="A139" s="26"/>
      <c r="B139" s="376"/>
      <c r="C139" s="377"/>
      <c r="D139" s="377"/>
      <c r="E139" s="377"/>
      <c r="F139" s="377"/>
      <c r="G139" s="377"/>
      <c r="H139" s="377"/>
      <c r="I139" s="377"/>
      <c r="J139" s="377"/>
      <c r="K139" s="378"/>
    </row>
    <row r="140" spans="1:11" s="21" customFormat="1" ht="15.75" customHeight="1">
      <c r="A140" s="26"/>
      <c r="B140" s="374" t="str">
        <f>'ORÇAMENTO OK'!B159</f>
        <v>4.0 GRUPO ESCOLAR JOSÉ RIBEIRO THOMAZ</v>
      </c>
      <c r="C140" s="374"/>
      <c r="D140" s="374"/>
      <c r="E140" s="374"/>
      <c r="F140" s="374"/>
      <c r="G140" s="374"/>
      <c r="H140" s="374"/>
      <c r="I140" s="374"/>
      <c r="J140" s="374"/>
      <c r="K140" s="375"/>
    </row>
    <row r="141" spans="1:11" s="21" customFormat="1" ht="15.75" customHeight="1">
      <c r="A141" s="26"/>
      <c r="B141" s="374" t="str">
        <f>'ORÇAMENTO OK'!B160</f>
        <v>4.1 SISTEMA DE ILUMINAÇÃO DE EMERGÊNCIA</v>
      </c>
      <c r="C141" s="374"/>
      <c r="D141" s="374"/>
      <c r="E141" s="374"/>
      <c r="F141" s="374"/>
      <c r="G141" s="374"/>
      <c r="H141" s="374"/>
      <c r="I141" s="374"/>
      <c r="J141" s="374"/>
      <c r="K141" s="375"/>
    </row>
    <row r="142" spans="1:11" s="21" customFormat="1" ht="27.75" customHeight="1">
      <c r="A142" s="26"/>
      <c r="B142" s="314" t="str">
        <f>'ORÇAMENTO OK'!B161</f>
        <v>4.1.1</v>
      </c>
      <c r="C142" s="311" t="str">
        <f>'ORÇAMENTO OK'!E161</f>
        <v>LUMINÁRIA DE EMERGÊNCIA, COM 30 LÂMPADAS LED DE 2 W, SEM REATOR - FORNECIMENTO E INSTALAÇÃO. AF_02/2020</v>
      </c>
      <c r="D142" s="306">
        <f>'ORÇAMENTO OK'!P161</f>
        <v>983.61999999999989</v>
      </c>
      <c r="E142" s="490">
        <f>D142/D$166</f>
        <v>4.3646772556305254E-3</v>
      </c>
      <c r="F142" s="312">
        <v>0</v>
      </c>
      <c r="G142" s="313">
        <f t="shared" si="20"/>
        <v>0</v>
      </c>
      <c r="H142" s="312">
        <v>0</v>
      </c>
      <c r="I142" s="313">
        <f t="shared" si="21"/>
        <v>0</v>
      </c>
      <c r="J142" s="312">
        <v>1</v>
      </c>
      <c r="K142" s="313">
        <f t="shared" si="22"/>
        <v>1</v>
      </c>
    </row>
    <row r="143" spans="1:11" s="21" customFormat="1" ht="31.5" customHeight="1">
      <c r="A143" s="26"/>
      <c r="B143" s="314" t="str">
        <f>'ORÇAMENTO OK'!B162</f>
        <v>4.1.2</v>
      </c>
      <c r="C143" s="311" t="str">
        <f>'ORÇAMENTO OK'!E162</f>
        <v>LUMINÁRIA DE EMERGÊNCIA, TIPO BALIZAMENTO, COM AUTONOMIA DE 3H, MODELO LED - 3000 LUMENS, SEGURIMAX OU SIMILAR</v>
      </c>
      <c r="D143" s="306">
        <f>'ORÇAMENTO OK'!P162</f>
        <v>1326.68</v>
      </c>
      <c r="E143" s="490">
        <f t="shared" ref="E143:E148" si="24">D143/D$166</f>
        <v>5.886958400093437E-3</v>
      </c>
      <c r="F143" s="312">
        <v>0</v>
      </c>
      <c r="G143" s="313">
        <f t="shared" si="20"/>
        <v>0</v>
      </c>
      <c r="H143" s="312">
        <v>0</v>
      </c>
      <c r="I143" s="313">
        <f t="shared" si="21"/>
        <v>0</v>
      </c>
      <c r="J143" s="312">
        <v>1</v>
      </c>
      <c r="K143" s="313">
        <f t="shared" si="22"/>
        <v>1</v>
      </c>
    </row>
    <row r="144" spans="1:11" s="21" customFormat="1" ht="30.75" customHeight="1">
      <c r="A144" s="26"/>
      <c r="B144" s="314" t="str">
        <f>'ORÇAMENTO OK'!B163</f>
        <v>4.1.3</v>
      </c>
      <c r="C144" s="311" t="str">
        <f>'ORÇAMENTO OK'!E163</f>
        <v>ELETRODUTO RÍGIDO SOLDÁVEL, PVC, DN 25 MM (3/4''), APARENTE - FORNECIMENTO E INSTALAÇÃO. AF_10/2022 (SISTEMA DE ILUMINAÇÃO)</v>
      </c>
      <c r="D144" s="306">
        <f>'ORÇAMENTO OK'!P163</f>
        <v>2501</v>
      </c>
      <c r="E144" s="490">
        <f t="shared" si="24"/>
        <v>1.109784044278476E-2</v>
      </c>
      <c r="F144" s="312">
        <v>0</v>
      </c>
      <c r="G144" s="313">
        <f t="shared" si="20"/>
        <v>0</v>
      </c>
      <c r="H144" s="312">
        <v>0</v>
      </c>
      <c r="I144" s="313">
        <f t="shared" si="21"/>
        <v>0</v>
      </c>
      <c r="J144" s="312">
        <v>1</v>
      </c>
      <c r="K144" s="313">
        <f t="shared" si="22"/>
        <v>1</v>
      </c>
    </row>
    <row r="145" spans="1:11" s="21" customFormat="1" ht="29.25" customHeight="1">
      <c r="A145" s="26"/>
      <c r="B145" s="314" t="str">
        <f>'ORÇAMENTO OK'!B164</f>
        <v>4.1.4</v>
      </c>
      <c r="C145" s="311" t="str">
        <f>'ORÇAMENTO OK'!E164</f>
        <v>CONDULETE DE PVC, TIPO E, PARA ELETRODUTO DE PVC SOLDÁVEL DN 25 MM (3/4''), APARENTE - FORNECIMENTO E INSTALAÇÃO. AF_10/2022</v>
      </c>
      <c r="D145" s="306">
        <f>'ORÇAMENTO OK'!P164</f>
        <v>1043.48</v>
      </c>
      <c r="E145" s="490">
        <f t="shared" si="24"/>
        <v>4.6302976990152105E-3</v>
      </c>
      <c r="F145" s="312">
        <v>0</v>
      </c>
      <c r="G145" s="313">
        <f t="shared" si="20"/>
        <v>0</v>
      </c>
      <c r="H145" s="312">
        <v>0</v>
      </c>
      <c r="I145" s="313">
        <f t="shared" si="21"/>
        <v>0</v>
      </c>
      <c r="J145" s="312">
        <v>1</v>
      </c>
      <c r="K145" s="313">
        <f t="shared" si="22"/>
        <v>1</v>
      </c>
    </row>
    <row r="146" spans="1:11" s="21" customFormat="1" ht="29.25" customHeight="1">
      <c r="A146" s="26"/>
      <c r="B146" s="314" t="str">
        <f>'ORÇAMENTO OK'!B165</f>
        <v>4.1.5</v>
      </c>
      <c r="C146" s="311" t="str">
        <f>'ORÇAMENTO OK'!E165</f>
        <v>TOMADA ALTA DE EMBUTIR (1 MÓDULO), 2P+T 10 A, SEM SUPORTE E SEM PLACA - FORNECIMENTO E INSTALAÇÃO. AF_03/2023</v>
      </c>
      <c r="D146" s="306">
        <f>'ORÇAMENTO OK'!P165</f>
        <v>1873.78</v>
      </c>
      <c r="E146" s="490">
        <f t="shared" si="24"/>
        <v>8.314638730460306E-3</v>
      </c>
      <c r="F146" s="312">
        <v>0</v>
      </c>
      <c r="G146" s="313">
        <f t="shared" si="20"/>
        <v>0</v>
      </c>
      <c r="H146" s="312">
        <v>0</v>
      </c>
      <c r="I146" s="313">
        <f t="shared" si="21"/>
        <v>0</v>
      </c>
      <c r="J146" s="312">
        <v>1</v>
      </c>
      <c r="K146" s="313">
        <f t="shared" si="22"/>
        <v>1</v>
      </c>
    </row>
    <row r="147" spans="1:11" s="21" customFormat="1" ht="28.5" customHeight="1">
      <c r="A147" s="26"/>
      <c r="B147" s="314" t="str">
        <f>'ORÇAMENTO OK'!B166</f>
        <v>4.1.6</v>
      </c>
      <c r="C147" s="311" t="str">
        <f>'ORÇAMENTO OK'!E166</f>
        <v>CABO DE COBRE FLEXÍVEL ISOLADO, 2,5 MM², ANTICHAMA 450/750 V, PARA CIRCUITOS TERMINAIS - FORNECIMENTO E INSTALAÇÃO. AF_03/2023</v>
      </c>
      <c r="D147" s="306">
        <f>'ORÇAMENTO OK'!P166</f>
        <v>1054</v>
      </c>
      <c r="E147" s="490">
        <f t="shared" si="24"/>
        <v>4.676978739182382E-3</v>
      </c>
      <c r="F147" s="312">
        <v>0</v>
      </c>
      <c r="G147" s="313">
        <f t="shared" si="20"/>
        <v>0</v>
      </c>
      <c r="H147" s="312">
        <v>0</v>
      </c>
      <c r="I147" s="313">
        <f t="shared" si="21"/>
        <v>0</v>
      </c>
      <c r="J147" s="312">
        <v>1</v>
      </c>
      <c r="K147" s="313">
        <f t="shared" si="22"/>
        <v>1</v>
      </c>
    </row>
    <row r="148" spans="1:11" s="21" customFormat="1" ht="29.25" customHeight="1">
      <c r="A148" s="26"/>
      <c r="B148" s="314" t="str">
        <f>'ORÇAMENTO OK'!B167</f>
        <v>4.1.7</v>
      </c>
      <c r="C148" s="311" t="str">
        <f>'ORÇAMENTO OK'!E167</f>
        <v>DISJUNTOR BIPOLAR TIPO DIN, CORRENTE NOMINAL DE 16A - FORNECIMENTO E INSTALAÇÃO. AF_10/2020</v>
      </c>
      <c r="D148" s="306">
        <f>'ORÇAMENTO OK'!P167</f>
        <v>66.430000000000007</v>
      </c>
      <c r="E148" s="490">
        <f t="shared" si="24"/>
        <v>2.9477390668300349E-4</v>
      </c>
      <c r="F148" s="312">
        <v>0</v>
      </c>
      <c r="G148" s="313">
        <f t="shared" si="20"/>
        <v>0</v>
      </c>
      <c r="H148" s="312">
        <v>0</v>
      </c>
      <c r="I148" s="313">
        <f t="shared" si="21"/>
        <v>0</v>
      </c>
      <c r="J148" s="312">
        <v>1</v>
      </c>
      <c r="K148" s="313">
        <f t="shared" si="22"/>
        <v>1</v>
      </c>
    </row>
    <row r="149" spans="1:11" s="21" customFormat="1" ht="12.75">
      <c r="A149" s="26"/>
      <c r="B149" s="376"/>
      <c r="C149" s="377"/>
      <c r="D149" s="377"/>
      <c r="E149" s="377"/>
      <c r="F149" s="377"/>
      <c r="G149" s="377"/>
      <c r="H149" s="377"/>
      <c r="I149" s="377"/>
      <c r="J149" s="377"/>
      <c r="K149" s="378"/>
    </row>
    <row r="150" spans="1:11" s="21" customFormat="1" ht="17.25" customHeight="1">
      <c r="A150" s="26"/>
      <c r="B150" s="374" t="str">
        <f>'ORÇAMENTO OK'!B170</f>
        <v>4.2 SISTEMA DE PROTEÇÃO POR EXTINTOR</v>
      </c>
      <c r="C150" s="374"/>
      <c r="D150" s="374"/>
      <c r="E150" s="374"/>
      <c r="F150" s="374"/>
      <c r="G150" s="374"/>
      <c r="H150" s="374"/>
      <c r="I150" s="374"/>
      <c r="J150" s="374"/>
      <c r="K150" s="375"/>
    </row>
    <row r="151" spans="1:11" s="21" customFormat="1" ht="27.75" customHeight="1">
      <c r="A151" s="26"/>
      <c r="B151" s="314" t="str">
        <f>'ORÇAMENTO OK'!B171</f>
        <v>4.2.1</v>
      </c>
      <c r="C151" s="311" t="str">
        <f>'ORÇAMENTO OK'!E171</f>
        <v>EXTINTOR DE INCÊNDIO PORTÁTIL COM CARGA DE PQS DE 4 KG, CLASSE BC - FORNECIMENTO E INSTALAÇÃO. AF_10/2020_PE</v>
      </c>
      <c r="D151" s="306">
        <f>'ORÇAMENTO OK'!P171</f>
        <v>1577.94</v>
      </c>
      <c r="E151" s="490">
        <f>D151/D$166</f>
        <v>7.001889783401753E-3</v>
      </c>
      <c r="F151" s="312">
        <v>0</v>
      </c>
      <c r="G151" s="313">
        <f t="shared" si="20"/>
        <v>0</v>
      </c>
      <c r="H151" s="312">
        <v>0</v>
      </c>
      <c r="I151" s="313">
        <f t="shared" ref="I151:I157" si="25">G151+H151</f>
        <v>0</v>
      </c>
      <c r="J151" s="312">
        <v>1</v>
      </c>
      <c r="K151" s="313">
        <f t="shared" ref="K151:K157" si="26">I151+J151</f>
        <v>1</v>
      </c>
    </row>
    <row r="152" spans="1:11" s="21" customFormat="1" ht="12.75">
      <c r="A152" s="26"/>
      <c r="B152" s="376"/>
      <c r="C152" s="377"/>
      <c r="D152" s="377"/>
      <c r="E152" s="377"/>
      <c r="F152" s="377"/>
      <c r="G152" s="377"/>
      <c r="H152" s="377"/>
      <c r="I152" s="377"/>
      <c r="J152" s="377"/>
      <c r="K152" s="378"/>
    </row>
    <row r="153" spans="1:11" s="21" customFormat="1" ht="16.5" customHeight="1">
      <c r="A153" s="26"/>
      <c r="B153" s="374" t="str">
        <f>'ORÇAMENTO OK'!B174</f>
        <v>4.3 SINALIZAÇÃO DE EMERGÊNCIA E SINALIZAÇÃO DE EQUIPAMENTOS</v>
      </c>
      <c r="C153" s="374"/>
      <c r="D153" s="374"/>
      <c r="E153" s="374"/>
      <c r="F153" s="374"/>
      <c r="G153" s="374"/>
      <c r="H153" s="374"/>
      <c r="I153" s="374"/>
      <c r="J153" s="374"/>
      <c r="K153" s="375"/>
    </row>
    <row r="154" spans="1:11" s="21" customFormat="1" ht="30.75" customHeight="1">
      <c r="A154" s="26"/>
      <c r="B154" s="314" t="str">
        <f>'ORÇAMENTO OK'!B175</f>
        <v>4.3.1</v>
      </c>
      <c r="C154" s="311" t="str">
        <f>'ORÇAMENTO OK'!E175</f>
        <v>PLACA FOTOLUMINESCENTE PARA SINALIZAÇÃO DE EMERGÊNCIA, TIPO "S12", DIMENSÃO (380X190)MM, INCLUSIVE FIXAÇÃO</v>
      </c>
      <c r="D154" s="306">
        <f>'ORÇAMENTO OK'!P175</f>
        <v>145.92000000000002</v>
      </c>
      <c r="E154" s="490">
        <f>D154/D$166</f>
        <v>6.4749975106403535E-4</v>
      </c>
      <c r="F154" s="312">
        <v>0</v>
      </c>
      <c r="G154" s="313">
        <f t="shared" si="20"/>
        <v>0</v>
      </c>
      <c r="H154" s="312">
        <v>0</v>
      </c>
      <c r="I154" s="313">
        <f t="shared" si="25"/>
        <v>0</v>
      </c>
      <c r="J154" s="312">
        <v>1</v>
      </c>
      <c r="K154" s="313">
        <f t="shared" si="26"/>
        <v>1</v>
      </c>
    </row>
    <row r="155" spans="1:11" s="21" customFormat="1" ht="40.5" customHeight="1">
      <c r="A155" s="26"/>
      <c r="B155" s="314" t="str">
        <f>'ORÇAMENTO OK'!B176</f>
        <v>4.3.2</v>
      </c>
      <c r="C155" s="311" t="str">
        <f>'ORÇAMENTO OK'!E176</f>
        <v>PLACA DE SINALIZACAO, FOTOLUMINESCENTE, 38X19 CM, EM PVC, COM SETA INDICATIVA DE SENTIDO (ESQUERDA OU DIREITA) DE SAÍDA DE EMERGÊNCIA- PLACA S2</v>
      </c>
      <c r="D155" s="306">
        <f>'ORÇAMENTO OK'!P176</f>
        <v>81.3</v>
      </c>
      <c r="E155" s="490">
        <f t="shared" ref="E155:E157" si="27">D155/D$166</f>
        <v>3.6075746821207557E-4</v>
      </c>
      <c r="F155" s="312">
        <v>0</v>
      </c>
      <c r="G155" s="313">
        <f t="shared" si="20"/>
        <v>0</v>
      </c>
      <c r="H155" s="312">
        <v>0</v>
      </c>
      <c r="I155" s="313">
        <f t="shared" si="25"/>
        <v>0</v>
      </c>
      <c r="J155" s="312">
        <v>1</v>
      </c>
      <c r="K155" s="313">
        <f t="shared" si="26"/>
        <v>1</v>
      </c>
    </row>
    <row r="156" spans="1:11" s="21" customFormat="1" ht="25.5" customHeight="1">
      <c r="A156" s="26"/>
      <c r="B156" s="314" t="str">
        <f>'ORÇAMENTO OK'!B177</f>
        <v>4.3.3</v>
      </c>
      <c r="C156" s="311" t="str">
        <f>'ORÇAMENTO OK'!E177</f>
        <v>PLACA DE SINALIZACAO, FOTOLUMINESCENTE, 30x15 CM, EM PVC, COM LOGOTIPO "SAÍDA"- PLACA S12</v>
      </c>
      <c r="D156" s="306">
        <f>'ORÇAMENTO OK'!P177</f>
        <v>1267.42</v>
      </c>
      <c r="E156" s="490">
        <f t="shared" si="27"/>
        <v>5.6240003734483249E-3</v>
      </c>
      <c r="F156" s="312">
        <v>0</v>
      </c>
      <c r="G156" s="313">
        <f t="shared" si="20"/>
        <v>0</v>
      </c>
      <c r="H156" s="312">
        <v>0</v>
      </c>
      <c r="I156" s="313">
        <f t="shared" si="25"/>
        <v>0</v>
      </c>
      <c r="J156" s="312">
        <v>1</v>
      </c>
      <c r="K156" s="313">
        <f t="shared" si="26"/>
        <v>1</v>
      </c>
    </row>
    <row r="157" spans="1:11" s="21" customFormat="1" ht="27.75" customHeight="1">
      <c r="A157" s="26"/>
      <c r="B157" s="314" t="str">
        <f>'ORÇAMENTO OK'!B178</f>
        <v>4.3.4</v>
      </c>
      <c r="C157" s="311" t="str">
        <f>'ORÇAMENTO OK'!E178</f>
        <v>PLACA DE SINALIZACAO, FOTOLUMINESCENTE, 30X30 CM, EM PVC , COM LOGOTIPO "EXTINTOR DE INCÊNDIO"- PLACA E5</v>
      </c>
      <c r="D157" s="306">
        <f>'ORÇAMENTO OK'!P178</f>
        <v>128.52000000000001</v>
      </c>
      <c r="E157" s="490">
        <f t="shared" si="27"/>
        <v>5.7028966561643239E-4</v>
      </c>
      <c r="F157" s="312">
        <v>0</v>
      </c>
      <c r="G157" s="313">
        <f t="shared" si="20"/>
        <v>0</v>
      </c>
      <c r="H157" s="312">
        <v>0</v>
      </c>
      <c r="I157" s="313">
        <f t="shared" si="25"/>
        <v>0</v>
      </c>
      <c r="J157" s="312">
        <v>1</v>
      </c>
      <c r="K157" s="313">
        <f t="shared" si="26"/>
        <v>1</v>
      </c>
    </row>
    <row r="158" spans="1:11" s="21" customFormat="1" ht="12.75">
      <c r="A158" s="26"/>
      <c r="B158" s="376"/>
      <c r="C158" s="377"/>
      <c r="D158" s="377"/>
      <c r="E158" s="377"/>
      <c r="F158" s="377"/>
      <c r="G158" s="377"/>
      <c r="H158" s="377"/>
      <c r="I158" s="377"/>
      <c r="J158" s="377"/>
      <c r="K158" s="378"/>
    </row>
    <row r="159" spans="1:11" ht="14.25" customHeight="1">
      <c r="A159" s="26"/>
      <c r="B159" s="374" t="str">
        <f>'ORÇAMENTO OK'!B181</f>
        <v>4.4 SISTEMAS DE SAÍDA DE EMERGÊNCIA</v>
      </c>
      <c r="C159" s="374"/>
      <c r="D159" s="374"/>
      <c r="E159" s="374"/>
      <c r="F159" s="374"/>
      <c r="G159" s="374"/>
      <c r="H159" s="374"/>
      <c r="I159" s="374"/>
      <c r="J159" s="374"/>
      <c r="K159" s="375"/>
    </row>
    <row r="160" spans="1:11" ht="22.5">
      <c r="A160" s="26"/>
      <c r="B160" s="314" t="str">
        <f>'ORÇAMENTO OK'!B182</f>
        <v>4.4.1</v>
      </c>
      <c r="C160" s="311" t="str">
        <f>'ORÇAMENTO OK'!E182</f>
        <v>BARRA ANTIPÂNICO SIMPLES SEM CHAVE PARA UMA PORTA REF. MH2585 OU SIMILAR</v>
      </c>
      <c r="D160" s="306">
        <f>'ORÇAMENTO OK'!P182</f>
        <v>6461.84</v>
      </c>
      <c r="E160" s="490">
        <f>D160/D$166</f>
        <v>2.8673518307398751E-2</v>
      </c>
      <c r="F160" s="312">
        <v>0</v>
      </c>
      <c r="G160" s="313">
        <f t="shared" si="20"/>
        <v>0</v>
      </c>
      <c r="H160" s="312">
        <v>0</v>
      </c>
      <c r="I160" s="313">
        <f t="shared" ref="I160:I163" si="28">G160+H160</f>
        <v>0</v>
      </c>
      <c r="J160" s="312">
        <v>1</v>
      </c>
      <c r="K160" s="313">
        <f t="shared" ref="K160:K163" si="29">I160+J160</f>
        <v>1</v>
      </c>
    </row>
    <row r="161" spans="1:11" ht="12.75">
      <c r="A161" s="26"/>
      <c r="B161" s="376"/>
      <c r="C161" s="377"/>
      <c r="D161" s="377"/>
      <c r="E161" s="377"/>
      <c r="F161" s="377"/>
      <c r="G161" s="377"/>
      <c r="H161" s="377"/>
      <c r="I161" s="377"/>
      <c r="J161" s="377"/>
      <c r="K161" s="378"/>
    </row>
    <row r="162" spans="1:11" ht="15.75" customHeight="1">
      <c r="A162" s="26"/>
      <c r="B162" s="374" t="str">
        <f>'ORÇAMENTO OK'!B185</f>
        <v>4.5 INSTALAÇÃO DE GÁS</v>
      </c>
      <c r="C162" s="374"/>
      <c r="D162" s="374"/>
      <c r="E162" s="374"/>
      <c r="F162" s="374"/>
      <c r="G162" s="374"/>
      <c r="H162" s="374"/>
      <c r="I162" s="374"/>
      <c r="J162" s="374"/>
      <c r="K162" s="375"/>
    </row>
    <row r="163" spans="1:11" ht="22.5">
      <c r="A163" s="26"/>
      <c r="B163" s="314" t="str">
        <f>'ORÇAMENTO OK'!B186</f>
        <v>4.5.1</v>
      </c>
      <c r="C163" s="311" t="str">
        <f>'ORÇAMENTO OK'!E186</f>
        <v>GRADE DE VENTILAÇÃO PERMANENTE COM AREA &gt;490 CM² - FORNECIMENTO E INSTALAÇÃO</v>
      </c>
      <c r="D163" s="306">
        <f>'ORÇAMENTO OK'!P186</f>
        <v>92.72</v>
      </c>
      <c r="E163" s="490">
        <f>D163/D166</f>
        <v>4.1143213348860574E-4</v>
      </c>
      <c r="F163" s="312">
        <v>0</v>
      </c>
      <c r="G163" s="313">
        <f t="shared" si="20"/>
        <v>0</v>
      </c>
      <c r="H163" s="312">
        <v>0</v>
      </c>
      <c r="I163" s="313">
        <f t="shared" si="28"/>
        <v>0</v>
      </c>
      <c r="J163" s="312">
        <v>1</v>
      </c>
      <c r="K163" s="313">
        <f t="shared" si="29"/>
        <v>1</v>
      </c>
    </row>
    <row r="164" spans="1:11" ht="12.75">
      <c r="A164" s="26"/>
      <c r="B164" s="376"/>
      <c r="C164" s="377"/>
      <c r="D164" s="377"/>
      <c r="E164" s="377"/>
      <c r="F164" s="377"/>
      <c r="G164" s="377"/>
      <c r="H164" s="377"/>
      <c r="I164" s="377"/>
      <c r="J164" s="377"/>
      <c r="K164" s="378"/>
    </row>
    <row r="165" spans="1:11" ht="13.5" thickBot="1">
      <c r="A165" s="26"/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</row>
    <row r="166" spans="1:11" ht="12.75">
      <c r="A166" s="26"/>
      <c r="B166" s="102"/>
      <c r="C166" s="103" t="s">
        <v>52</v>
      </c>
      <c r="D166" s="104">
        <f>SUM(D13:D163)</f>
        <v>225359.15999999986</v>
      </c>
      <c r="E166" s="491">
        <f>SUM(E13:E163)</f>
        <v>1.0000000000000011</v>
      </c>
      <c r="F166" s="161">
        <f>DADOS!F155</f>
        <v>0.33288935315520368</v>
      </c>
      <c r="G166" s="162">
        <f>F166</f>
        <v>0.33288935315520368</v>
      </c>
      <c r="H166" s="161">
        <f>DADOS!G155</f>
        <v>0.21952493521896352</v>
      </c>
      <c r="I166" s="162">
        <f>G166+H166</f>
        <v>0.55241428837416717</v>
      </c>
      <c r="J166" s="161">
        <f>DADOS!H155</f>
        <v>0.44758571162583333</v>
      </c>
      <c r="K166" s="162">
        <f>I166+J166</f>
        <v>1.0000000000000004</v>
      </c>
    </row>
    <row r="167" spans="1:11" ht="12.75">
      <c r="A167" s="26"/>
      <c r="B167" s="90"/>
      <c r="C167" s="92"/>
      <c r="D167" s="93"/>
      <c r="E167" s="492"/>
      <c r="F167" s="95"/>
      <c r="G167" s="96"/>
      <c r="H167" s="95"/>
      <c r="I167" s="96"/>
      <c r="J167" s="95"/>
      <c r="K167" s="96"/>
    </row>
    <row r="168" spans="1:11" ht="12.75">
      <c r="A168" s="26"/>
      <c r="B168" s="97"/>
      <c r="C168" s="98"/>
      <c r="D168" s="99"/>
      <c r="E168" s="493" t="s">
        <v>53</v>
      </c>
      <c r="F168" s="502">
        <f>D166*F166</f>
        <v>75019.665000000008</v>
      </c>
      <c r="G168" s="101">
        <f>F168</f>
        <v>75019.665000000008</v>
      </c>
      <c r="H168" s="100">
        <f>H166*D166</f>
        <v>49471.955000000002</v>
      </c>
      <c r="I168" s="101">
        <f>G168+H168</f>
        <v>124491.62000000001</v>
      </c>
      <c r="J168" s="100">
        <f>J166*D166</f>
        <v>100867.53999999996</v>
      </c>
      <c r="K168" s="101">
        <f>I168+J168</f>
        <v>225359.15999999997</v>
      </c>
    </row>
    <row r="169" spans="1:11" ht="13.5" thickBot="1">
      <c r="A169" s="26"/>
      <c r="B169" s="380"/>
      <c r="C169" s="380"/>
      <c r="D169" s="380"/>
      <c r="E169" s="380"/>
      <c r="F169" s="380"/>
      <c r="G169" s="380"/>
      <c r="H169" s="380"/>
      <c r="I169" s="380"/>
      <c r="J169" s="380"/>
      <c r="K169" s="380"/>
    </row>
    <row r="170" spans="1:11" ht="12.75">
      <c r="A170" s="26"/>
      <c r="B170" s="105"/>
      <c r="C170" s="105"/>
      <c r="D170" s="105"/>
      <c r="E170" s="494"/>
      <c r="F170" s="105"/>
      <c r="G170" s="105"/>
      <c r="H170" s="105"/>
      <c r="I170" s="105"/>
      <c r="J170" s="105"/>
      <c r="K170" s="105"/>
    </row>
    <row r="171" spans="1:11" ht="47.25" customHeight="1">
      <c r="A171" s="26"/>
      <c r="B171" s="106"/>
      <c r="C171" s="105"/>
      <c r="D171" s="105"/>
      <c r="E171" s="494"/>
      <c r="F171" s="105"/>
      <c r="G171" s="105"/>
      <c r="H171" s="105"/>
      <c r="I171" s="105"/>
      <c r="J171" s="105"/>
      <c r="K171" s="105"/>
    </row>
    <row r="172" spans="1:11" ht="12.75">
      <c r="A172" s="26"/>
      <c r="B172" s="105"/>
      <c r="C172" s="105"/>
      <c r="D172" s="105"/>
      <c r="E172" s="372"/>
      <c r="F172" s="372"/>
      <c r="G172" s="372"/>
      <c r="H172" s="105"/>
      <c r="I172" s="372"/>
      <c r="J172" s="372"/>
      <c r="K172" s="105"/>
    </row>
    <row r="173" spans="1:11" ht="12.75">
      <c r="B173" s="26" t="s">
        <v>25</v>
      </c>
      <c r="C173" s="26"/>
      <c r="D173" s="105"/>
      <c r="E173" s="373" t="s">
        <v>26</v>
      </c>
      <c r="F173" s="373"/>
      <c r="G173" s="373"/>
      <c r="H173" s="105"/>
      <c r="I173" s="348" t="s">
        <v>27</v>
      </c>
      <c r="J173" s="348"/>
      <c r="K173" s="105"/>
    </row>
    <row r="174" spans="1:11" ht="12.75">
      <c r="B174" s="26" t="s">
        <v>458</v>
      </c>
      <c r="C174" s="26"/>
      <c r="D174" s="105"/>
      <c r="E174" s="348" t="s">
        <v>28</v>
      </c>
      <c r="F174" s="348"/>
      <c r="G174" s="348"/>
      <c r="H174" s="26"/>
      <c r="I174" s="348" t="s">
        <v>29</v>
      </c>
      <c r="J174" s="348"/>
      <c r="K174" s="105"/>
    </row>
    <row r="175" spans="1:11" ht="12.75">
      <c r="B175" s="105"/>
      <c r="C175" s="22"/>
      <c r="D175" s="105"/>
      <c r="E175" s="348" t="s">
        <v>30</v>
      </c>
      <c r="F175" s="348"/>
      <c r="G175" s="348"/>
      <c r="H175" s="26"/>
      <c r="I175" s="348" t="s">
        <v>31</v>
      </c>
      <c r="J175" s="348"/>
      <c r="K175" s="105"/>
    </row>
    <row r="176" spans="1:11" ht="12.75">
      <c r="B176" s="105"/>
      <c r="C176" s="107"/>
      <c r="D176" s="105"/>
      <c r="E176" s="348" t="s">
        <v>32</v>
      </c>
      <c r="F176" s="348"/>
      <c r="G176" s="348"/>
      <c r="H176" s="26"/>
      <c r="I176" s="348" t="s">
        <v>33</v>
      </c>
      <c r="J176" s="348"/>
      <c r="K176" s="105"/>
    </row>
    <row r="177" spans="2:11" ht="12.75">
      <c r="B177" s="105"/>
      <c r="C177" s="105"/>
      <c r="D177" s="105"/>
      <c r="E177" s="348" t="s">
        <v>34</v>
      </c>
      <c r="F177" s="348"/>
      <c r="G177" s="348"/>
      <c r="H177" s="26"/>
      <c r="I177" s="348"/>
      <c r="J177" s="348"/>
      <c r="K177" s="105"/>
    </row>
  </sheetData>
  <mergeCells count="76">
    <mergeCell ref="B57:K57"/>
    <mergeCell ref="N11:V11"/>
    <mergeCell ref="D8:D10"/>
    <mergeCell ref="E8:E10"/>
    <mergeCell ref="C8:C10"/>
    <mergeCell ref="N19:T20"/>
    <mergeCell ref="B11:K11"/>
    <mergeCell ref="B12:K12"/>
    <mergeCell ref="B20:K20"/>
    <mergeCell ref="J9:K9"/>
    <mergeCell ref="H9:I9"/>
    <mergeCell ref="F9:G9"/>
    <mergeCell ref="B8:B10"/>
    <mergeCell ref="F8:K8"/>
    <mergeCell ref="B39:K39"/>
    <mergeCell ref="B45:K45"/>
    <mergeCell ref="B49:K49"/>
    <mergeCell ref="B50:K50"/>
    <mergeCell ref="B21:K21"/>
    <mergeCell ref="B28:K28"/>
    <mergeCell ref="B37:K37"/>
    <mergeCell ref="B27:K27"/>
    <mergeCell ref="B36:K36"/>
    <mergeCell ref="B46:K46"/>
    <mergeCell ref="B48:K48"/>
    <mergeCell ref="B40:K40"/>
    <mergeCell ref="B58:K58"/>
    <mergeCell ref="B60:K60"/>
    <mergeCell ref="B61:K61"/>
    <mergeCell ref="B65:K65"/>
    <mergeCell ref="B64:K64"/>
    <mergeCell ref="B67:K67"/>
    <mergeCell ref="B68:K68"/>
    <mergeCell ref="B69:K69"/>
    <mergeCell ref="B72:K72"/>
    <mergeCell ref="B73:K73"/>
    <mergeCell ref="B81:K81"/>
    <mergeCell ref="B82:K82"/>
    <mergeCell ref="B88:K88"/>
    <mergeCell ref="B89:K89"/>
    <mergeCell ref="B116:K116"/>
    <mergeCell ref="B117:K117"/>
    <mergeCell ref="B123:K123"/>
    <mergeCell ref="B126:K126"/>
    <mergeCell ref="B127:K127"/>
    <mergeCell ref="B149:K149"/>
    <mergeCell ref="B150:K150"/>
    <mergeCell ref="B132:K132"/>
    <mergeCell ref="B133:K133"/>
    <mergeCell ref="B136:K136"/>
    <mergeCell ref="B135:K135"/>
    <mergeCell ref="B139:K139"/>
    <mergeCell ref="E177:G177"/>
    <mergeCell ref="I177:J177"/>
    <mergeCell ref="E172:G172"/>
    <mergeCell ref="I172:J172"/>
    <mergeCell ref="E173:G173"/>
    <mergeCell ref="I173:J173"/>
    <mergeCell ref="E174:G174"/>
    <mergeCell ref="I174:J174"/>
    <mergeCell ref="C6:K6"/>
    <mergeCell ref="E175:G175"/>
    <mergeCell ref="I175:J175"/>
    <mergeCell ref="E176:G176"/>
    <mergeCell ref="I176:J176"/>
    <mergeCell ref="B162:K162"/>
    <mergeCell ref="B164:K164"/>
    <mergeCell ref="B165:K165"/>
    <mergeCell ref="B169:K169"/>
    <mergeCell ref="B152:K152"/>
    <mergeCell ref="B153:K153"/>
    <mergeCell ref="B158:K158"/>
    <mergeCell ref="B159:K159"/>
    <mergeCell ref="B161:K161"/>
    <mergeCell ref="B141:K141"/>
    <mergeCell ref="B140:K140"/>
  </mergeCells>
  <printOptions horizontalCentered="1"/>
  <pageMargins left="0.31496062992125984" right="0.31496062992125984" top="0.51181102362204722" bottom="0.51181102362204722" header="0.31496062992125984" footer="0.31496062992125984"/>
  <pageSetup paperSize="9" scale="71" fitToHeight="0" orientation="landscape" r:id="rId1"/>
  <headerFooter>
    <oddFooter>&amp;R&amp;14Página  &amp;P</oddFooter>
  </headerFooter>
  <ignoredErrors>
    <ignoredError sqref="C6" unlockedFormula="1"/>
  </ignoredErrors>
  <drawing r:id="rId2"/>
  <legacyDrawing r:id="rId3"/>
  <oleObjects>
    <mc:AlternateContent xmlns:mc="http://schemas.openxmlformats.org/markup-compatibility/2006">
      <mc:Choice Requires="x14">
        <oleObject progId="Paint.Picture" shapeId="2165" r:id="rId4">
          <objectPr defaultSize="0" autoPict="0" r:id="rId5">
            <anchor moveWithCells="1">
              <from>
                <xdr:col>1</xdr:col>
                <xdr:colOff>123825</xdr:colOff>
                <xdr:row>2</xdr:row>
                <xdr:rowOff>28575</xdr:rowOff>
              </from>
              <to>
                <xdr:col>1</xdr:col>
                <xdr:colOff>1095375</xdr:colOff>
                <xdr:row>5</xdr:row>
                <xdr:rowOff>219075</xdr:rowOff>
              </to>
            </anchor>
          </objectPr>
        </oleObject>
      </mc:Choice>
      <mc:Fallback>
        <oleObject progId="Paint.Picture" shapeId="216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79"/>
  <sheetViews>
    <sheetView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E38" sqref="E38:G38"/>
    </sheetView>
  </sheetViews>
  <sheetFormatPr defaultRowHeight="12.75"/>
  <cols>
    <col min="1" max="1" width="2.28515625" style="8" customWidth="1"/>
    <col min="2" max="2" width="15.42578125" style="75" customWidth="1"/>
    <col min="3" max="3" width="76.7109375" style="75" customWidth="1"/>
    <col min="4" max="4" width="12.7109375" style="75" customWidth="1"/>
    <col min="5" max="5" width="11.7109375" style="75" customWidth="1"/>
    <col min="6" max="6" width="14.140625" style="75" customWidth="1"/>
    <col min="7" max="7" width="15.42578125" style="75" customWidth="1"/>
    <col min="8" max="8" width="9.140625" style="8"/>
    <col min="9" max="9" width="8" style="8" customWidth="1"/>
    <col min="10" max="10" width="13" style="8" customWidth="1"/>
    <col min="11" max="11" width="20.42578125" style="8" customWidth="1"/>
    <col min="12" max="12" width="14.42578125" style="8" customWidth="1"/>
    <col min="13" max="13" width="14.5703125" style="8" customWidth="1"/>
    <col min="14" max="14" width="12.140625" style="8" customWidth="1"/>
    <col min="15" max="15" width="19.28515625" style="8" customWidth="1"/>
    <col min="16" max="16" width="9.140625" style="8"/>
    <col min="17" max="17" width="4.5703125" style="8" customWidth="1"/>
    <col min="18" max="18" width="9.140625" style="8"/>
    <col min="19" max="19" width="22.28515625" style="8" customWidth="1"/>
    <col min="20" max="22" width="9.140625" style="8"/>
    <col min="23" max="23" width="22.85546875" style="8" customWidth="1"/>
    <col min="24" max="27" width="9.140625" style="8"/>
  </cols>
  <sheetData>
    <row r="1" spans="1:8" s="8" customFormat="1" ht="11.25" customHeight="1" thickBot="1">
      <c r="B1" s="69"/>
      <c r="C1" s="69"/>
      <c r="D1" s="69"/>
      <c r="E1" s="69"/>
      <c r="F1" s="69"/>
      <c r="G1" s="69"/>
    </row>
    <row r="2" spans="1:8" s="8" customFormat="1" ht="18.95" customHeight="1">
      <c r="B2" s="70"/>
      <c r="C2" s="84" t="s">
        <v>54</v>
      </c>
      <c r="D2" s="119"/>
      <c r="E2" s="119"/>
      <c r="F2" s="71"/>
      <c r="G2" s="71"/>
    </row>
    <row r="3" spans="1:8" s="8" customFormat="1" ht="18.95" customHeight="1">
      <c r="B3" s="44"/>
      <c r="C3" s="85" t="s">
        <v>55</v>
      </c>
      <c r="D3" s="120"/>
      <c r="E3" s="120"/>
      <c r="F3" s="120"/>
      <c r="G3" s="120"/>
    </row>
    <row r="4" spans="1:8" s="8" customFormat="1" ht="18.95" customHeight="1">
      <c r="B4" s="44"/>
      <c r="C4" s="85" t="s">
        <v>34</v>
      </c>
      <c r="D4" s="120"/>
      <c r="E4" s="120"/>
      <c r="F4" s="120"/>
      <c r="G4" s="120"/>
    </row>
    <row r="5" spans="1:8" s="8" customFormat="1" ht="18.95" customHeight="1" thickBot="1">
      <c r="B5" s="115"/>
      <c r="C5" s="163" t="s">
        <v>56</v>
      </c>
      <c r="D5" s="121"/>
      <c r="E5" s="121"/>
      <c r="F5" s="121"/>
      <c r="G5" s="121"/>
    </row>
    <row r="6" spans="1:8" s="8" customFormat="1" ht="30" customHeight="1" thickBot="1">
      <c r="B6" s="187" t="s">
        <v>57</v>
      </c>
      <c r="C6" s="401" t="s">
        <v>264</v>
      </c>
      <c r="D6" s="401"/>
      <c r="E6" s="401"/>
      <c r="F6" s="187" t="s">
        <v>58</v>
      </c>
      <c r="G6" s="187" t="s">
        <v>265</v>
      </c>
      <c r="H6" s="25"/>
    </row>
    <row r="7" spans="1:8" s="8" customFormat="1" ht="18.95" customHeight="1" thickBot="1">
      <c r="A7" s="25"/>
      <c r="B7" s="328" t="s">
        <v>7</v>
      </c>
      <c r="C7" s="190" t="s">
        <v>59</v>
      </c>
      <c r="D7" s="330" t="s">
        <v>60</v>
      </c>
      <c r="E7" s="330" t="s">
        <v>61</v>
      </c>
      <c r="F7" s="330" t="s">
        <v>62</v>
      </c>
      <c r="G7" s="330" t="s">
        <v>63</v>
      </c>
      <c r="H7" s="25"/>
    </row>
    <row r="8" spans="1:8" s="8" customFormat="1" ht="18.95" customHeight="1">
      <c r="B8" s="31" t="s">
        <v>241</v>
      </c>
      <c r="C8" s="32" t="s">
        <v>240</v>
      </c>
      <c r="D8" s="31" t="s">
        <v>64</v>
      </c>
      <c r="E8" s="188">
        <v>0.2</v>
      </c>
      <c r="F8" s="189">
        <v>6</v>
      </c>
      <c r="G8" s="189">
        <f>E8*F8</f>
        <v>1.2000000000000002</v>
      </c>
      <c r="H8" s="25"/>
    </row>
    <row r="9" spans="1:8" s="8" customFormat="1" ht="18.95" customHeight="1">
      <c r="B9" s="31" t="s">
        <v>242</v>
      </c>
      <c r="C9" s="32" t="s">
        <v>243</v>
      </c>
      <c r="D9" s="31" t="s">
        <v>64</v>
      </c>
      <c r="E9" s="188">
        <v>0.2</v>
      </c>
      <c r="F9" s="189">
        <v>3.81</v>
      </c>
      <c r="G9" s="189">
        <f>E9*F9</f>
        <v>0.76200000000000001</v>
      </c>
      <c r="H9" s="25"/>
    </row>
    <row r="10" spans="1:8" s="8" customFormat="1" ht="18.95" customHeight="1">
      <c r="B10" s="29"/>
      <c r="C10" s="29"/>
      <c r="D10" s="29"/>
      <c r="E10" s="29"/>
      <c r="F10" s="190" t="s">
        <v>65</v>
      </c>
      <c r="G10" s="191">
        <f>SUM(G8:G9)</f>
        <v>1.9620000000000002</v>
      </c>
      <c r="H10" s="25"/>
    </row>
    <row r="11" spans="1:8" s="8" customFormat="1" ht="18.95" customHeight="1" thickBot="1">
      <c r="B11" s="328" t="s">
        <v>7</v>
      </c>
      <c r="C11" s="190" t="s">
        <v>66</v>
      </c>
      <c r="D11" s="329" t="s">
        <v>60</v>
      </c>
      <c r="E11" s="329" t="s">
        <v>61</v>
      </c>
      <c r="F11" s="329" t="s">
        <v>62</v>
      </c>
      <c r="G11" s="329" t="s">
        <v>63</v>
      </c>
      <c r="H11" s="73"/>
    </row>
    <row r="12" spans="1:8" s="8" customFormat="1" ht="25.5" customHeight="1">
      <c r="B12" s="31" t="s">
        <v>260</v>
      </c>
      <c r="C12" s="32" t="s">
        <v>259</v>
      </c>
      <c r="D12" s="31" t="s">
        <v>60</v>
      </c>
      <c r="E12" s="188">
        <v>1</v>
      </c>
      <c r="F12" s="189">
        <v>41.02</v>
      </c>
      <c r="G12" s="189">
        <f>E12*F12</f>
        <v>41.02</v>
      </c>
      <c r="H12" s="73"/>
    </row>
    <row r="13" spans="1:8" s="8" customFormat="1" ht="21.75" customHeight="1">
      <c r="B13" s="29"/>
      <c r="C13" s="29"/>
      <c r="D13" s="29"/>
      <c r="E13" s="30"/>
      <c r="F13" s="190" t="s">
        <v>65</v>
      </c>
      <c r="G13" s="191">
        <f>SUM(G12:G12)</f>
        <v>41.02</v>
      </c>
      <c r="H13" s="73"/>
    </row>
    <row r="14" spans="1:8" s="8" customFormat="1" ht="23.25" customHeight="1">
      <c r="B14" s="398"/>
      <c r="C14" s="398"/>
      <c r="D14" s="399" t="s">
        <v>67</v>
      </c>
      <c r="E14" s="399"/>
      <c r="F14" s="399"/>
      <c r="G14" s="192">
        <f>G13+G10</f>
        <v>42.982000000000006</v>
      </c>
      <c r="H14" s="73"/>
    </row>
    <row r="15" spans="1:8" s="8" customFormat="1" ht="18.95" customHeight="1">
      <c r="B15" s="398" t="s">
        <v>261</v>
      </c>
      <c r="C15" s="398"/>
      <c r="D15" s="400" t="s">
        <v>68</v>
      </c>
      <c r="E15" s="400"/>
      <c r="F15" s="400"/>
      <c r="G15" s="193">
        <v>0</v>
      </c>
      <c r="H15" s="73"/>
    </row>
    <row r="16" spans="1:8" s="8" customFormat="1" ht="24" customHeight="1">
      <c r="B16" s="398"/>
      <c r="C16" s="398"/>
      <c r="D16" s="399" t="s">
        <v>69</v>
      </c>
      <c r="E16" s="399"/>
      <c r="F16" s="399"/>
      <c r="G16" s="192">
        <v>0</v>
      </c>
      <c r="H16" s="73"/>
    </row>
    <row r="17" spans="1:8" s="8" customFormat="1" ht="18.95" customHeight="1">
      <c r="B17" s="398"/>
      <c r="C17" s="398"/>
      <c r="D17" s="399" t="s">
        <v>70</v>
      </c>
      <c r="E17" s="399"/>
      <c r="F17" s="399"/>
      <c r="G17" s="194">
        <f>TRUNC(G14+G15+G16,2)</f>
        <v>42.98</v>
      </c>
      <c r="H17" s="73"/>
    </row>
    <row r="18" spans="1:8" s="8" customFormat="1" ht="18.95" customHeight="1" thickBot="1">
      <c r="B18" s="67"/>
      <c r="C18" s="68"/>
      <c r="D18" s="68"/>
      <c r="E18" s="68"/>
      <c r="F18" s="68"/>
      <c r="G18" s="68"/>
      <c r="H18" s="73"/>
    </row>
    <row r="19" spans="1:8" s="8" customFormat="1" ht="18.95" customHeight="1" thickBot="1">
      <c r="B19" s="67"/>
      <c r="C19" s="68"/>
      <c r="D19" s="68"/>
      <c r="E19" s="68"/>
      <c r="F19" s="68"/>
      <c r="G19" s="68"/>
      <c r="H19" s="73"/>
    </row>
    <row r="20" spans="1:8" s="8" customFormat="1" ht="30" customHeight="1" thickBot="1">
      <c r="B20" s="187" t="s">
        <v>57</v>
      </c>
      <c r="C20" s="401" t="s">
        <v>267</v>
      </c>
      <c r="D20" s="401"/>
      <c r="E20" s="401"/>
      <c r="F20" s="187" t="s">
        <v>58</v>
      </c>
      <c r="G20" s="187" t="s">
        <v>266</v>
      </c>
      <c r="H20" s="73"/>
    </row>
    <row r="21" spans="1:8" s="8" customFormat="1" ht="18.95" customHeight="1" thickBot="1">
      <c r="B21" s="328" t="s">
        <v>7</v>
      </c>
      <c r="C21" s="190" t="s">
        <v>59</v>
      </c>
      <c r="D21" s="330" t="s">
        <v>60</v>
      </c>
      <c r="E21" s="330" t="s">
        <v>61</v>
      </c>
      <c r="F21" s="330" t="s">
        <v>62</v>
      </c>
      <c r="G21" s="330" t="s">
        <v>63</v>
      </c>
      <c r="H21" s="73"/>
    </row>
    <row r="22" spans="1:8" s="8" customFormat="1" ht="18.75" customHeight="1">
      <c r="B22" s="31" t="s">
        <v>241</v>
      </c>
      <c r="C22" s="32" t="s">
        <v>240</v>
      </c>
      <c r="D22" s="31" t="s">
        <v>64</v>
      </c>
      <c r="E22" s="188">
        <v>0.2</v>
      </c>
      <c r="F22" s="189">
        <v>6</v>
      </c>
      <c r="G22" s="189">
        <f>E22*F22</f>
        <v>1.2000000000000002</v>
      </c>
      <c r="H22" s="73"/>
    </row>
    <row r="23" spans="1:8" s="8" customFormat="1" ht="18.75" customHeight="1">
      <c r="B23" s="31" t="s">
        <v>242</v>
      </c>
      <c r="C23" s="32" t="s">
        <v>243</v>
      </c>
      <c r="D23" s="31" t="s">
        <v>64</v>
      </c>
      <c r="E23" s="188">
        <v>0.2</v>
      </c>
      <c r="F23" s="189">
        <v>3.81</v>
      </c>
      <c r="G23" s="189">
        <f>E23*F23</f>
        <v>0.76200000000000001</v>
      </c>
      <c r="H23" s="73"/>
    </row>
    <row r="24" spans="1:8" s="8" customFormat="1" ht="18.75" customHeight="1">
      <c r="B24" s="29"/>
      <c r="C24" s="29"/>
      <c r="D24" s="29"/>
      <c r="E24" s="29"/>
      <c r="F24" s="190" t="s">
        <v>65</v>
      </c>
      <c r="G24" s="191">
        <f>SUM(G22:G23)</f>
        <v>1.9620000000000002</v>
      </c>
      <c r="H24" s="73"/>
    </row>
    <row r="25" spans="1:8" s="8" customFormat="1" ht="18.75" customHeight="1" thickBot="1">
      <c r="B25" s="328" t="s">
        <v>7</v>
      </c>
      <c r="C25" s="190" t="s">
        <v>66</v>
      </c>
      <c r="D25" s="329" t="s">
        <v>60</v>
      </c>
      <c r="E25" s="329" t="s">
        <v>61</v>
      </c>
      <c r="F25" s="329" t="s">
        <v>62</v>
      </c>
      <c r="G25" s="329" t="s">
        <v>63</v>
      </c>
      <c r="H25" s="73"/>
    </row>
    <row r="26" spans="1:8" s="8" customFormat="1" ht="18.95" customHeight="1">
      <c r="B26" s="31" t="s">
        <v>263</v>
      </c>
      <c r="C26" s="32" t="s">
        <v>258</v>
      </c>
      <c r="D26" s="31" t="s">
        <v>60</v>
      </c>
      <c r="E26" s="188">
        <v>1</v>
      </c>
      <c r="F26" s="189">
        <v>48.16</v>
      </c>
      <c r="G26" s="189">
        <f>E26*F26</f>
        <v>48.16</v>
      </c>
      <c r="H26" s="73"/>
    </row>
    <row r="27" spans="1:8" s="8" customFormat="1" ht="18.95" customHeight="1">
      <c r="B27" s="29"/>
      <c r="C27" s="29"/>
      <c r="D27" s="29"/>
      <c r="E27" s="30"/>
      <c r="F27" s="190" t="s">
        <v>65</v>
      </c>
      <c r="G27" s="191">
        <f>SUM(G26:G26)</f>
        <v>48.16</v>
      </c>
      <c r="H27" s="73"/>
    </row>
    <row r="28" spans="1:8" s="65" customFormat="1" ht="21.75" customHeight="1">
      <c r="A28" s="8"/>
      <c r="B28" s="398"/>
      <c r="C28" s="398"/>
      <c r="D28" s="399" t="s">
        <v>67</v>
      </c>
      <c r="E28" s="399"/>
      <c r="F28" s="399"/>
      <c r="G28" s="192">
        <f>G27+G24</f>
        <v>50.122</v>
      </c>
      <c r="H28" s="73"/>
    </row>
    <row r="29" spans="1:8" s="65" customFormat="1" ht="18.75" customHeight="1">
      <c r="A29" s="8"/>
      <c r="B29" s="398" t="s">
        <v>261</v>
      </c>
      <c r="C29" s="398"/>
      <c r="D29" s="400" t="s">
        <v>68</v>
      </c>
      <c r="E29" s="400"/>
      <c r="F29" s="400"/>
      <c r="G29" s="193">
        <v>0</v>
      </c>
      <c r="H29" s="25"/>
    </row>
    <row r="30" spans="1:8" s="65" customFormat="1" ht="18.75" customHeight="1">
      <c r="A30" s="8"/>
      <c r="B30" s="398"/>
      <c r="C30" s="398"/>
      <c r="D30" s="399" t="s">
        <v>69</v>
      </c>
      <c r="E30" s="399"/>
      <c r="F30" s="399"/>
      <c r="G30" s="192">
        <v>0</v>
      </c>
      <c r="H30" s="25"/>
    </row>
    <row r="31" spans="1:8" s="73" customFormat="1" ht="18.75" customHeight="1">
      <c r="A31" s="8"/>
      <c r="B31" s="398"/>
      <c r="C31" s="398"/>
      <c r="D31" s="399" t="s">
        <v>70</v>
      </c>
      <c r="E31" s="399"/>
      <c r="F31" s="399"/>
      <c r="G31" s="194">
        <f>TRUNC(G28+G29+G30,2)</f>
        <v>50.12</v>
      </c>
      <c r="H31" s="25"/>
    </row>
    <row r="32" spans="1:8" s="73" customFormat="1" ht="15.75" customHeight="1" thickBot="1">
      <c r="A32" s="8"/>
      <c r="B32" s="67"/>
      <c r="C32" s="68"/>
      <c r="D32" s="68"/>
      <c r="E32" s="68"/>
      <c r="F32" s="68"/>
      <c r="G32" s="68"/>
      <c r="H32" s="26"/>
    </row>
    <row r="33" spans="1:24" s="73" customFormat="1" ht="15.95" customHeight="1">
      <c r="A33" s="8"/>
      <c r="B33" s="33"/>
      <c r="C33" s="66"/>
      <c r="D33" s="117"/>
      <c r="E33" s="117"/>
      <c r="F33" s="117"/>
      <c r="G33" s="117"/>
      <c r="H33" s="25"/>
    </row>
    <row r="34" spans="1:24" s="73" customFormat="1" ht="23.25" customHeight="1">
      <c r="A34" s="8"/>
      <c r="B34" s="31"/>
      <c r="C34" s="32"/>
      <c r="D34" s="26"/>
      <c r="E34" s="118"/>
      <c r="F34" s="118"/>
      <c r="G34" s="118"/>
      <c r="H34" s="25"/>
    </row>
    <row r="35" spans="1:24" s="73" customFormat="1">
      <c r="A35" s="8"/>
      <c r="B35" s="350" t="s">
        <v>25</v>
      </c>
      <c r="C35" s="350"/>
      <c r="D35" s="26"/>
      <c r="E35" s="418" t="s">
        <v>27</v>
      </c>
      <c r="F35" s="418"/>
      <c r="G35" s="418"/>
      <c r="H35" s="195"/>
    </row>
    <row r="36" spans="1:24" s="73" customFormat="1" ht="12.75" customHeight="1">
      <c r="A36" s="8"/>
      <c r="B36" s="350" t="s">
        <v>247</v>
      </c>
      <c r="C36" s="350"/>
      <c r="D36" s="116"/>
      <c r="E36" s="348" t="s">
        <v>29</v>
      </c>
      <c r="F36" s="348"/>
      <c r="G36" s="348"/>
      <c r="H36" s="25"/>
    </row>
    <row r="37" spans="1:24" s="73" customFormat="1" ht="12.75" customHeight="1">
      <c r="A37" s="8"/>
      <c r="B37" s="31"/>
      <c r="C37" s="32"/>
      <c r="D37" s="116"/>
      <c r="E37" s="348" t="s">
        <v>71</v>
      </c>
      <c r="F37" s="348"/>
      <c r="G37" s="348"/>
      <c r="H37" s="26"/>
    </row>
    <row r="38" spans="1:24" s="73" customFormat="1" ht="22.5" customHeight="1">
      <c r="A38" s="65"/>
      <c r="B38" s="64"/>
      <c r="C38" s="64"/>
      <c r="E38" s="348" t="s">
        <v>33</v>
      </c>
      <c r="F38" s="348"/>
      <c r="G38" s="348"/>
      <c r="H38" s="26"/>
    </row>
    <row r="39" spans="1:24" s="73" customFormat="1" ht="23.25" customHeight="1">
      <c r="A39" s="65"/>
      <c r="E39" s="350"/>
      <c r="F39" s="350"/>
      <c r="G39" s="350"/>
      <c r="H39" s="25"/>
    </row>
    <row r="40" spans="1:24" s="73" customFormat="1" ht="15" customHeight="1">
      <c r="A40" s="65"/>
      <c r="F40" s="44"/>
      <c r="G40" s="44"/>
      <c r="H40" s="25"/>
      <c r="I40" s="268"/>
    </row>
    <row r="41" spans="1:24" s="73" customFormat="1" ht="15" customHeight="1">
      <c r="H41" s="25"/>
    </row>
    <row r="42" spans="1:24" s="73" customFormat="1" ht="15" customHeight="1">
      <c r="F42" s="105"/>
      <c r="G42" s="105"/>
      <c r="H42" s="25"/>
    </row>
    <row r="43" spans="1:24" s="73" customFormat="1" ht="15" customHeight="1">
      <c r="F43" s="44"/>
      <c r="G43" s="44"/>
      <c r="H43" s="25"/>
    </row>
    <row r="44" spans="1:24" s="25" customFormat="1" ht="13.5" customHeight="1" thickBot="1">
      <c r="A44" s="73"/>
      <c r="B44" s="73"/>
      <c r="C44" s="73"/>
      <c r="D44" s="73"/>
      <c r="E44" s="73"/>
      <c r="F44" s="44"/>
      <c r="G44" s="44"/>
    </row>
    <row r="45" spans="1:24" s="25" customFormat="1" ht="24.95" customHeight="1" thickBot="1">
      <c r="A45" s="73"/>
      <c r="B45" s="73"/>
      <c r="C45" s="73"/>
      <c r="D45" s="73"/>
      <c r="E45" s="73"/>
      <c r="F45" s="44"/>
      <c r="G45" s="44"/>
      <c r="J45" s="403" t="s">
        <v>72</v>
      </c>
      <c r="K45" s="404"/>
      <c r="L45" s="404"/>
      <c r="M45" s="404"/>
      <c r="N45" s="404"/>
      <c r="O45" s="404"/>
      <c r="P45" s="404"/>
      <c r="Q45" s="405"/>
      <c r="R45" s="404"/>
      <c r="S45" s="404"/>
      <c r="T45" s="404"/>
      <c r="U45" s="404"/>
      <c r="V45" s="404"/>
      <c r="W45" s="404"/>
      <c r="X45" s="406"/>
    </row>
    <row r="46" spans="1:24" s="25" customFormat="1" ht="15.95" customHeight="1" thickBot="1">
      <c r="A46" s="73"/>
      <c r="B46" s="73"/>
      <c r="C46" s="73"/>
      <c r="D46" s="73"/>
      <c r="E46" s="73"/>
      <c r="F46" s="44"/>
      <c r="G46" s="44"/>
      <c r="J46" s="412" t="s">
        <v>73</v>
      </c>
      <c r="K46" s="370"/>
      <c r="L46" s="370"/>
      <c r="M46" s="370"/>
      <c r="N46" s="370"/>
      <c r="O46" s="370"/>
      <c r="P46" s="370"/>
      <c r="Q46" s="204"/>
      <c r="R46" s="348" t="s">
        <v>74</v>
      </c>
      <c r="S46" s="348"/>
      <c r="T46" s="348"/>
      <c r="U46" s="348"/>
      <c r="V46" s="348"/>
      <c r="W46" s="348"/>
      <c r="X46" s="402"/>
    </row>
    <row r="47" spans="1:24" s="26" customFormat="1" ht="15.95" customHeight="1">
      <c r="A47" s="73"/>
      <c r="B47" s="73"/>
      <c r="C47" s="73"/>
      <c r="D47" s="73"/>
      <c r="E47" s="73"/>
      <c r="F47" s="44"/>
      <c r="G47" s="44"/>
      <c r="H47" s="25"/>
      <c r="J47" s="408" t="s">
        <v>75</v>
      </c>
      <c r="K47" s="350"/>
      <c r="L47" s="350"/>
      <c r="M47" s="205">
        <f>4.8*1.2</f>
        <v>5.76</v>
      </c>
      <c r="N47" s="195" t="s">
        <v>76</v>
      </c>
      <c r="O47" s="198">
        <f>M48/M47</f>
        <v>0.72916666666666674</v>
      </c>
      <c r="Q47" s="206"/>
      <c r="R47" s="350" t="s">
        <v>77</v>
      </c>
      <c r="S47" s="350"/>
      <c r="T47" s="350"/>
      <c r="U47" s="196">
        <v>2.4</v>
      </c>
      <c r="V47" s="407"/>
      <c r="W47" s="407"/>
      <c r="X47" s="207"/>
    </row>
    <row r="48" spans="1:24" s="25" customFormat="1" ht="16.5" customHeight="1">
      <c r="A48" s="73"/>
      <c r="B48" s="73"/>
      <c r="C48" s="73"/>
      <c r="D48" s="73"/>
      <c r="E48" s="73"/>
      <c r="F48" s="73"/>
      <c r="G48" s="73"/>
      <c r="J48" s="408" t="s">
        <v>78</v>
      </c>
      <c r="K48" s="350"/>
      <c r="L48" s="350"/>
      <c r="M48" s="205">
        <v>4.2</v>
      </c>
      <c r="Q48" s="208"/>
      <c r="R48" s="350" t="s">
        <v>79</v>
      </c>
      <c r="S48" s="350"/>
      <c r="T48" s="350"/>
      <c r="U48" s="196">
        <v>1.45</v>
      </c>
      <c r="V48" s="205"/>
      <c r="W48" s="176"/>
      <c r="X48" s="209"/>
    </row>
    <row r="49" spans="1:24" s="25" customFormat="1" ht="13.5" thickBot="1">
      <c r="A49" s="73"/>
      <c r="B49" s="73"/>
      <c r="C49" s="73"/>
      <c r="D49" s="73"/>
      <c r="E49" s="73"/>
      <c r="F49" s="73"/>
      <c r="G49" s="73"/>
      <c r="J49" s="408" t="s">
        <v>80</v>
      </c>
      <c r="K49" s="350"/>
      <c r="L49" s="350"/>
      <c r="M49" s="350"/>
      <c r="N49" s="350"/>
      <c r="O49" s="350"/>
      <c r="P49" s="350"/>
      <c r="Q49" s="208"/>
      <c r="R49" s="350" t="s">
        <v>81</v>
      </c>
      <c r="S49" s="350"/>
      <c r="U49" s="196">
        <v>0.01</v>
      </c>
      <c r="V49" s="407" t="s">
        <v>82</v>
      </c>
      <c r="W49" s="407"/>
      <c r="X49" s="210">
        <f>U47*U48*U49</f>
        <v>3.4799999999999998E-2</v>
      </c>
    </row>
    <row r="50" spans="1:24" s="195" customFormat="1" ht="15.75" customHeight="1" thickBot="1">
      <c r="A50" s="73"/>
      <c r="B50" s="73"/>
      <c r="C50" s="73"/>
      <c r="D50" s="73"/>
      <c r="E50" s="73"/>
      <c r="F50" s="73"/>
      <c r="G50" s="73"/>
      <c r="H50" s="25"/>
      <c r="J50" s="413" t="s">
        <v>83</v>
      </c>
      <c r="K50" s="349"/>
      <c r="L50" s="349"/>
      <c r="M50" s="349"/>
      <c r="N50" s="349"/>
      <c r="O50" s="349"/>
      <c r="P50" s="349"/>
      <c r="Q50" s="211"/>
      <c r="R50" s="348" t="s">
        <v>84</v>
      </c>
      <c r="S50" s="348"/>
      <c r="U50" s="196">
        <v>0.35</v>
      </c>
      <c r="V50" s="409"/>
      <c r="W50" s="409"/>
      <c r="X50" s="207"/>
    </row>
    <row r="51" spans="1:24" s="25" customFormat="1" ht="13.5" customHeight="1">
      <c r="A51" s="73"/>
      <c r="B51" s="73"/>
      <c r="C51" s="73"/>
      <c r="D51" s="73"/>
      <c r="E51" s="73"/>
      <c r="F51" s="73"/>
      <c r="G51" s="73"/>
      <c r="J51" s="414" t="s">
        <v>85</v>
      </c>
      <c r="K51" s="415"/>
      <c r="L51" s="415"/>
      <c r="M51" s="415"/>
      <c r="N51" s="415"/>
      <c r="O51" s="415"/>
      <c r="P51" s="415"/>
      <c r="Q51" s="208"/>
      <c r="R51" s="350" t="s">
        <v>81</v>
      </c>
      <c r="S51" s="350"/>
      <c r="U51" s="196">
        <v>0.05</v>
      </c>
      <c r="V51" s="407" t="s">
        <v>82</v>
      </c>
      <c r="W51" s="407"/>
      <c r="X51" s="210">
        <f>U50*U51</f>
        <v>1.7499999999999998E-2</v>
      </c>
    </row>
    <row r="52" spans="1:24" s="26" customFormat="1" ht="13.5" customHeight="1" thickBot="1">
      <c r="A52" s="73"/>
      <c r="B52" s="73"/>
      <c r="C52" s="73"/>
      <c r="D52" s="73"/>
      <c r="E52" s="73"/>
      <c r="F52" s="73"/>
      <c r="G52" s="73"/>
      <c r="H52" s="25"/>
      <c r="J52" s="408" t="s">
        <v>86</v>
      </c>
      <c r="K52" s="350"/>
      <c r="L52" s="196">
        <v>3.6</v>
      </c>
      <c r="M52" s="205"/>
      <c r="Q52" s="206"/>
      <c r="R52" s="72"/>
      <c r="S52" s="72"/>
      <c r="T52" s="72"/>
      <c r="U52" s="72"/>
      <c r="V52" s="416" t="s">
        <v>87</v>
      </c>
      <c r="W52" s="416"/>
      <c r="X52" s="212">
        <f>X49+X51</f>
        <v>5.2299999999999999E-2</v>
      </c>
    </row>
    <row r="53" spans="1:24" s="26" customFormat="1" ht="23.25" customHeight="1" thickBot="1">
      <c r="A53" s="73"/>
      <c r="B53" s="73"/>
      <c r="C53" s="73"/>
      <c r="D53" s="73"/>
      <c r="E53" s="73"/>
      <c r="F53" s="73"/>
      <c r="G53" s="73"/>
      <c r="H53" s="25"/>
      <c r="J53" s="408" t="s">
        <v>88</v>
      </c>
      <c r="K53" s="350"/>
      <c r="L53" s="196">
        <v>13.5</v>
      </c>
      <c r="M53" s="409" t="s">
        <v>89</v>
      </c>
      <c r="N53" s="409"/>
      <c r="O53" s="213">
        <f>L52*L53</f>
        <v>48.6</v>
      </c>
      <c r="Q53" s="206"/>
      <c r="R53" s="411" t="s">
        <v>90</v>
      </c>
      <c r="S53" s="411"/>
      <c r="T53" s="411"/>
      <c r="U53" s="411"/>
      <c r="V53" s="411"/>
      <c r="W53" s="411"/>
      <c r="X53" s="417"/>
    </row>
    <row r="54" spans="1:24" s="25" customFormat="1">
      <c r="B54" s="73"/>
      <c r="C54" s="73"/>
      <c r="D54" s="73"/>
      <c r="E54" s="73"/>
      <c r="F54" s="73"/>
      <c r="G54" s="73"/>
      <c r="J54" s="410" t="s">
        <v>91</v>
      </c>
      <c r="K54" s="411"/>
      <c r="L54" s="411"/>
      <c r="M54" s="411"/>
      <c r="N54" s="411"/>
      <c r="O54" s="411"/>
      <c r="P54" s="411"/>
      <c r="Q54" s="208"/>
      <c r="R54" s="176" t="s">
        <v>92</v>
      </c>
      <c r="S54" s="176"/>
      <c r="T54" s="26"/>
      <c r="U54" s="197">
        <v>16</v>
      </c>
      <c r="V54" s="26"/>
      <c r="W54" s="195" t="s">
        <v>93</v>
      </c>
      <c r="X54" s="214">
        <v>0.39500000000000002</v>
      </c>
    </row>
    <row r="55" spans="1:24" s="25" customFormat="1" ht="15" customHeight="1">
      <c r="B55" s="73"/>
      <c r="C55" s="73"/>
      <c r="D55" s="73"/>
      <c r="E55" s="73"/>
      <c r="F55" s="73"/>
      <c r="G55" s="73"/>
      <c r="J55" s="408" t="s">
        <v>94</v>
      </c>
      <c r="K55" s="350"/>
      <c r="L55" s="196">
        <v>3</v>
      </c>
      <c r="M55" s="205"/>
      <c r="N55" s="26"/>
      <c r="O55" s="26"/>
      <c r="P55" s="26"/>
      <c r="Q55" s="208"/>
      <c r="R55" s="176" t="s">
        <v>95</v>
      </c>
      <c r="S55" s="176"/>
      <c r="T55" s="26"/>
      <c r="U55" s="197">
        <v>1.45</v>
      </c>
      <c r="V55" s="26"/>
      <c r="W55" s="26"/>
      <c r="X55" s="209"/>
    </row>
    <row r="56" spans="1:24" s="25" customFormat="1" ht="13.5" thickBot="1">
      <c r="B56" s="73"/>
      <c r="C56" s="73"/>
      <c r="D56" s="73"/>
      <c r="E56" s="73"/>
      <c r="F56" s="73"/>
      <c r="G56" s="73"/>
      <c r="H56" s="26"/>
      <c r="J56" s="408" t="s">
        <v>96</v>
      </c>
      <c r="K56" s="350"/>
      <c r="L56" s="196">
        <f>1/0.19</f>
        <v>5.2631578947368425</v>
      </c>
      <c r="M56" s="409" t="s">
        <v>97</v>
      </c>
      <c r="N56" s="409"/>
      <c r="O56" s="213">
        <f>L55*L56</f>
        <v>15.789473684210527</v>
      </c>
      <c r="P56" s="26"/>
      <c r="Q56" s="208"/>
      <c r="R56" s="176" t="s">
        <v>98</v>
      </c>
      <c r="S56" s="176"/>
      <c r="T56" s="26"/>
      <c r="U56" s="197">
        <f>U54*U55*X54</f>
        <v>9.1639999999999997</v>
      </c>
      <c r="V56" s="26"/>
      <c r="W56" s="26"/>
      <c r="X56" s="209"/>
    </row>
    <row r="57" spans="1:24" s="25" customFormat="1" ht="24" customHeight="1">
      <c r="A57" s="26"/>
      <c r="B57" s="73"/>
      <c r="C57" s="73"/>
      <c r="D57" s="73"/>
      <c r="E57" s="73"/>
      <c r="F57" s="73"/>
      <c r="G57" s="73"/>
      <c r="J57" s="410" t="s">
        <v>99</v>
      </c>
      <c r="K57" s="411"/>
      <c r="L57" s="411"/>
      <c r="M57" s="411"/>
      <c r="N57" s="411"/>
      <c r="O57" s="411"/>
      <c r="P57" s="411"/>
      <c r="Q57" s="208"/>
      <c r="R57" s="176" t="s">
        <v>92</v>
      </c>
      <c r="S57" s="176"/>
      <c r="T57" s="26"/>
      <c r="U57" s="197">
        <v>2</v>
      </c>
      <c r="V57" s="26"/>
      <c r="W57" s="26"/>
      <c r="X57" s="209"/>
    </row>
    <row r="58" spans="1:24" s="25" customFormat="1" ht="24" customHeight="1">
      <c r="B58" s="73"/>
      <c r="C58" s="73"/>
      <c r="D58" s="73"/>
      <c r="E58" s="73"/>
      <c r="F58" s="73"/>
      <c r="G58" s="73"/>
      <c r="J58" s="408" t="s">
        <v>100</v>
      </c>
      <c r="K58" s="350"/>
      <c r="L58" s="350"/>
      <c r="M58" s="215">
        <v>2.24E-2</v>
      </c>
      <c r="N58" s="205"/>
      <c r="O58" s="26"/>
      <c r="P58" s="26"/>
      <c r="Q58" s="208"/>
      <c r="R58" s="176" t="s">
        <v>95</v>
      </c>
      <c r="S58" s="176"/>
      <c r="T58" s="26"/>
      <c r="U58" s="197">
        <v>3.2</v>
      </c>
      <c r="V58" s="26"/>
      <c r="W58" s="26"/>
      <c r="X58" s="209"/>
    </row>
    <row r="59" spans="1:24" s="25" customFormat="1">
      <c r="B59" s="73"/>
      <c r="C59" s="73"/>
      <c r="D59" s="73"/>
      <c r="E59" s="73"/>
      <c r="F59" s="73"/>
      <c r="G59" s="73"/>
      <c r="J59" s="408" t="s">
        <v>101</v>
      </c>
      <c r="K59" s="350"/>
      <c r="M59" s="215">
        <f>M58/0.39</f>
        <v>5.7435897435897436E-2</v>
      </c>
      <c r="Q59" s="208"/>
      <c r="R59" s="176" t="s">
        <v>98</v>
      </c>
      <c r="S59" s="176"/>
      <c r="T59" s="26"/>
      <c r="U59" s="197">
        <f>U57*U58*X54</f>
        <v>2.5280000000000005</v>
      </c>
      <c r="V59" s="26"/>
      <c r="W59" s="26"/>
      <c r="X59" s="209"/>
    </row>
    <row r="60" spans="1:24" s="25" customFormat="1" ht="24" customHeight="1">
      <c r="A60" s="195"/>
      <c r="B60" s="73"/>
      <c r="C60" s="73"/>
      <c r="D60" s="73"/>
      <c r="E60" s="73"/>
      <c r="F60" s="73"/>
      <c r="G60" s="73"/>
      <c r="H60" s="26"/>
      <c r="J60" s="408" t="s">
        <v>77</v>
      </c>
      <c r="K60" s="350"/>
      <c r="M60" s="215">
        <v>3</v>
      </c>
      <c r="Q60" s="208"/>
      <c r="R60" s="26"/>
      <c r="S60" s="26"/>
      <c r="T60" s="26"/>
      <c r="U60" s="26"/>
      <c r="V60" s="26"/>
      <c r="W60" s="195" t="s">
        <v>102</v>
      </c>
      <c r="X60" s="216">
        <f>U56+U59</f>
        <v>11.692</v>
      </c>
    </row>
    <row r="61" spans="1:24" s="25" customFormat="1" ht="24" customHeight="1">
      <c r="B61" s="73"/>
      <c r="C61" s="73"/>
      <c r="D61" s="73"/>
      <c r="E61" s="73"/>
      <c r="F61" s="73"/>
      <c r="G61" s="73"/>
      <c r="J61" s="408" t="s">
        <v>79</v>
      </c>
      <c r="K61" s="350"/>
      <c r="M61" s="215">
        <v>1.2</v>
      </c>
      <c r="N61" s="407" t="s">
        <v>103</v>
      </c>
      <c r="O61" s="407"/>
      <c r="P61" s="197">
        <f>M59*M60*M61</f>
        <v>0.20676923076923076</v>
      </c>
      <c r="Q61" s="208"/>
      <c r="R61" s="348" t="s">
        <v>104</v>
      </c>
      <c r="S61" s="348"/>
      <c r="T61" s="348"/>
      <c r="U61" s="348"/>
      <c r="V61" s="348"/>
      <c r="W61" s="348"/>
      <c r="X61" s="402"/>
    </row>
    <row r="62" spans="1:24" s="25" customFormat="1" ht="18.75" customHeight="1">
      <c r="A62" s="26"/>
      <c r="B62" s="73"/>
      <c r="C62" s="73"/>
      <c r="D62" s="73"/>
      <c r="E62" s="73"/>
      <c r="F62" s="73"/>
      <c r="G62" s="73"/>
      <c r="J62" s="217"/>
      <c r="K62" s="176"/>
      <c r="M62" s="215"/>
      <c r="N62" s="205"/>
      <c r="O62" s="205"/>
      <c r="P62" s="197"/>
      <c r="Q62" s="208"/>
      <c r="R62" s="195"/>
      <c r="S62" s="195"/>
      <c r="T62" s="195"/>
      <c r="U62" s="195"/>
      <c r="V62" s="195"/>
      <c r="W62" s="195"/>
      <c r="X62" s="214"/>
    </row>
    <row r="63" spans="1:24" s="25" customFormat="1" ht="15.75" customHeight="1">
      <c r="A63" s="26"/>
      <c r="B63" s="73"/>
      <c r="C63" s="73"/>
      <c r="D63" s="73"/>
      <c r="E63" s="73"/>
      <c r="F63" s="73"/>
      <c r="G63" s="73"/>
      <c r="J63" s="408" t="s">
        <v>105</v>
      </c>
      <c r="K63" s="350"/>
      <c r="L63" s="350"/>
      <c r="M63" s="215">
        <v>1.1429999999999999E-2</v>
      </c>
      <c r="N63" s="205"/>
      <c r="O63" s="176"/>
      <c r="P63" s="26"/>
      <c r="Q63" s="208"/>
      <c r="R63" s="350" t="s">
        <v>92</v>
      </c>
      <c r="S63" s="350"/>
      <c r="T63" s="26"/>
      <c r="U63" s="197">
        <v>8</v>
      </c>
      <c r="V63" s="26"/>
      <c r="W63" s="26" t="s">
        <v>93</v>
      </c>
      <c r="X63" s="214">
        <v>0.245</v>
      </c>
    </row>
    <row r="64" spans="1:24" s="25" customFormat="1" ht="21.75" customHeight="1">
      <c r="B64" s="73"/>
      <c r="C64" s="73"/>
      <c r="D64" s="73"/>
      <c r="E64" s="73"/>
      <c r="F64" s="73"/>
      <c r="G64" s="73"/>
      <c r="J64" s="408" t="s">
        <v>77</v>
      </c>
      <c r="K64" s="350"/>
      <c r="M64" s="215">
        <v>3</v>
      </c>
      <c r="N64" s="407" t="s">
        <v>103</v>
      </c>
      <c r="O64" s="407"/>
      <c r="P64" s="197">
        <f>M63*M64</f>
        <v>3.4290000000000001E-2</v>
      </c>
      <c r="Q64" s="208"/>
      <c r="R64" s="350" t="s">
        <v>95</v>
      </c>
      <c r="S64" s="350"/>
      <c r="T64" s="26"/>
      <c r="U64" s="197">
        <v>3.2</v>
      </c>
      <c r="V64" s="26"/>
      <c r="W64" s="26"/>
      <c r="X64" s="209"/>
    </row>
    <row r="65" spans="1:24" s="25" customFormat="1" ht="16.5" customHeight="1">
      <c r="B65" s="73"/>
      <c r="C65" s="73"/>
      <c r="D65" s="73"/>
      <c r="E65" s="73"/>
      <c r="F65" s="73"/>
      <c r="G65" s="73"/>
      <c r="J65" s="408" t="s">
        <v>106</v>
      </c>
      <c r="K65" s="350"/>
      <c r="L65" s="350"/>
      <c r="M65" s="215">
        <v>0.8</v>
      </c>
      <c r="N65" s="205"/>
      <c r="O65" s="176"/>
      <c r="P65" s="26"/>
      <c r="Q65" s="208"/>
      <c r="R65" s="350" t="s">
        <v>98</v>
      </c>
      <c r="S65" s="350"/>
      <c r="T65" s="26"/>
      <c r="U65" s="197">
        <f>U63*U64*X63</f>
        <v>6.2720000000000002</v>
      </c>
      <c r="V65" s="26"/>
      <c r="W65" s="26"/>
      <c r="X65" s="209"/>
    </row>
    <row r="66" spans="1:24" s="25" customFormat="1" ht="14.25" customHeight="1">
      <c r="B66" s="73"/>
      <c r="C66" s="73"/>
      <c r="D66" s="73"/>
      <c r="E66" s="73"/>
      <c r="F66" s="73"/>
      <c r="G66" s="73"/>
      <c r="J66" s="408" t="s">
        <v>107</v>
      </c>
      <c r="K66" s="350"/>
      <c r="M66" s="215">
        <v>0.1</v>
      </c>
      <c r="N66" s="407" t="s">
        <v>103</v>
      </c>
      <c r="O66" s="407"/>
      <c r="P66" s="197">
        <f>M65*M66</f>
        <v>8.0000000000000016E-2</v>
      </c>
      <c r="Q66" s="208"/>
      <c r="R66" s="350"/>
      <c r="S66" s="350"/>
      <c r="T66" s="26"/>
      <c r="U66" s="215"/>
      <c r="V66" s="26"/>
      <c r="W66" s="26" t="s">
        <v>102</v>
      </c>
      <c r="X66" s="216">
        <f>U65</f>
        <v>6.2720000000000002</v>
      </c>
    </row>
    <row r="67" spans="1:24" s="25" customFormat="1" ht="15.75" customHeight="1" thickBot="1">
      <c r="B67" s="73"/>
      <c r="C67" s="73"/>
      <c r="D67" s="73"/>
      <c r="E67" s="73"/>
      <c r="F67" s="73"/>
      <c r="G67" s="73"/>
      <c r="J67" s="218"/>
      <c r="K67" s="180"/>
      <c r="L67" s="180"/>
      <c r="M67" s="180"/>
      <c r="N67" s="416" t="s">
        <v>108</v>
      </c>
      <c r="O67" s="416"/>
      <c r="P67" s="219">
        <f>P61+P64+P66</f>
        <v>0.32105923076923076</v>
      </c>
      <c r="Q67" s="208"/>
      <c r="R67" s="180"/>
      <c r="S67" s="180"/>
      <c r="T67" s="180"/>
      <c r="U67" s="180"/>
      <c r="V67" s="180"/>
      <c r="W67" s="180"/>
      <c r="X67" s="220"/>
    </row>
    <row r="68" spans="1:24" s="25" customFormat="1" ht="13.5" thickBot="1">
      <c r="B68" s="73"/>
      <c r="C68" s="73"/>
      <c r="D68" s="73"/>
      <c r="E68" s="73"/>
      <c r="F68" s="73"/>
      <c r="G68" s="73"/>
      <c r="J68" s="221"/>
      <c r="K68" s="222"/>
      <c r="L68" s="222"/>
      <c r="M68" s="222"/>
      <c r="N68" s="222"/>
      <c r="O68" s="222"/>
      <c r="P68" s="222"/>
      <c r="Q68" s="223"/>
      <c r="R68" s="222"/>
      <c r="S68" s="222"/>
      <c r="T68" s="222"/>
      <c r="U68" s="222"/>
      <c r="V68" s="222"/>
      <c r="W68" s="222"/>
      <c r="X68" s="224"/>
    </row>
    <row r="69" spans="1:24" s="25" customFormat="1" ht="13.5" thickBot="1">
      <c r="B69" s="73"/>
      <c r="C69" s="73"/>
      <c r="D69" s="73"/>
      <c r="E69" s="73"/>
      <c r="F69" s="73"/>
      <c r="G69" s="73"/>
    </row>
    <row r="70" spans="1:24" s="25" customFormat="1" ht="24.95" customHeight="1" thickBot="1">
      <c r="B70" s="73"/>
      <c r="C70" s="73"/>
      <c r="D70" s="73"/>
      <c r="E70" s="73"/>
      <c r="F70" s="73"/>
      <c r="G70" s="73"/>
      <c r="J70" s="403" t="s">
        <v>72</v>
      </c>
      <c r="K70" s="404"/>
      <c r="L70" s="404"/>
      <c r="M70" s="404"/>
      <c r="N70" s="404"/>
      <c r="O70" s="404"/>
      <c r="P70" s="404"/>
      <c r="Q70" s="405"/>
      <c r="R70" s="404"/>
      <c r="S70" s="404"/>
      <c r="T70" s="404"/>
      <c r="U70" s="404"/>
      <c r="V70" s="404"/>
      <c r="W70" s="404"/>
      <c r="X70" s="406"/>
    </row>
    <row r="71" spans="1:24" s="26" customFormat="1" ht="15.95" customHeight="1" thickBot="1">
      <c r="A71" s="25"/>
      <c r="B71" s="73"/>
      <c r="C71" s="73"/>
      <c r="D71" s="73"/>
      <c r="E71" s="73"/>
      <c r="F71" s="73"/>
      <c r="G71" s="73"/>
      <c r="H71" s="25"/>
      <c r="J71" s="413" t="s">
        <v>73</v>
      </c>
      <c r="K71" s="349"/>
      <c r="L71" s="349"/>
      <c r="M71" s="349"/>
      <c r="N71" s="349"/>
      <c r="O71" s="349"/>
      <c r="P71" s="349"/>
      <c r="Q71" s="225"/>
      <c r="R71" s="411" t="s">
        <v>74</v>
      </c>
      <c r="S71" s="411"/>
      <c r="T71" s="411"/>
      <c r="U71" s="411"/>
      <c r="V71" s="411"/>
      <c r="W71" s="411"/>
      <c r="X71" s="417"/>
    </row>
    <row r="72" spans="1:24" s="25" customFormat="1" ht="13.5" customHeight="1">
      <c r="B72" s="73"/>
      <c r="C72" s="73"/>
      <c r="D72" s="73"/>
      <c r="E72" s="73"/>
      <c r="F72" s="73"/>
      <c r="G72" s="73"/>
      <c r="J72" s="408" t="s">
        <v>109</v>
      </c>
      <c r="K72" s="350"/>
      <c r="L72" s="350"/>
      <c r="M72" s="205">
        <f>4.6*0.6</f>
        <v>2.76</v>
      </c>
      <c r="N72" s="195" t="s">
        <v>76</v>
      </c>
      <c r="O72" s="198">
        <f>M73/M72</f>
        <v>0.80072463768115942</v>
      </c>
      <c r="Q72" s="208"/>
      <c r="R72" s="350" t="s">
        <v>77</v>
      </c>
      <c r="S72" s="350"/>
      <c r="T72" s="350"/>
      <c r="U72" s="196">
        <v>2.8</v>
      </c>
      <c r="V72" s="407"/>
      <c r="W72" s="407"/>
      <c r="X72" s="207"/>
    </row>
    <row r="73" spans="1:24" s="25" customFormat="1">
      <c r="B73" s="73"/>
      <c r="C73" s="73"/>
      <c r="D73" s="73"/>
      <c r="E73" s="73"/>
      <c r="F73" s="73"/>
      <c r="G73" s="73"/>
      <c r="J73" s="408" t="s">
        <v>78</v>
      </c>
      <c r="K73" s="350"/>
      <c r="L73" s="350"/>
      <c r="M73" s="205">
        <f>3.4*0.65</f>
        <v>2.21</v>
      </c>
      <c r="Q73" s="208"/>
      <c r="R73" s="350" t="s">
        <v>79</v>
      </c>
      <c r="S73" s="350"/>
      <c r="T73" s="350"/>
      <c r="U73" s="196">
        <v>0.65</v>
      </c>
      <c r="V73" s="205"/>
      <c r="W73" s="176"/>
      <c r="X73" s="209"/>
    </row>
    <row r="74" spans="1:24" s="25" customFormat="1" ht="13.5" thickBot="1">
      <c r="B74" s="73"/>
      <c r="C74" s="73"/>
      <c r="D74" s="73"/>
      <c r="E74" s="73"/>
      <c r="F74" s="73"/>
      <c r="G74" s="73"/>
      <c r="J74" s="408" t="s">
        <v>80</v>
      </c>
      <c r="K74" s="350"/>
      <c r="L74" s="350"/>
      <c r="M74" s="350"/>
      <c r="N74" s="350"/>
      <c r="O74" s="350"/>
      <c r="P74" s="350"/>
      <c r="Q74" s="208"/>
      <c r="R74" s="350" t="s">
        <v>81</v>
      </c>
      <c r="S74" s="350"/>
      <c r="U74" s="196">
        <v>0.01</v>
      </c>
      <c r="V74" s="407" t="s">
        <v>82</v>
      </c>
      <c r="W74" s="407"/>
      <c r="X74" s="210">
        <f>U72*U73*U74</f>
        <v>1.8199999999999997E-2</v>
      </c>
    </row>
    <row r="75" spans="1:24" s="26" customFormat="1" ht="15.95" customHeight="1" thickBot="1">
      <c r="A75" s="25"/>
      <c r="B75" s="73"/>
      <c r="C75" s="73"/>
      <c r="D75" s="73"/>
      <c r="E75" s="73"/>
      <c r="F75" s="73"/>
      <c r="G75" s="73"/>
      <c r="H75" s="25"/>
      <c r="J75" s="413" t="s">
        <v>83</v>
      </c>
      <c r="K75" s="349"/>
      <c r="L75" s="349"/>
      <c r="M75" s="349"/>
      <c r="N75" s="349"/>
      <c r="O75" s="349"/>
      <c r="P75" s="349"/>
      <c r="Q75" s="206"/>
      <c r="R75" s="350" t="s">
        <v>84</v>
      </c>
      <c r="S75" s="350"/>
      <c r="U75" s="196">
        <v>0.49</v>
      </c>
      <c r="V75" s="407"/>
      <c r="W75" s="407"/>
      <c r="X75" s="207"/>
    </row>
    <row r="76" spans="1:24" s="25" customFormat="1">
      <c r="B76" s="73"/>
      <c r="C76" s="73"/>
      <c r="D76" s="73"/>
      <c r="E76" s="73"/>
      <c r="F76" s="73"/>
      <c r="G76" s="73"/>
      <c r="J76" s="414" t="s">
        <v>85</v>
      </c>
      <c r="K76" s="415"/>
      <c r="L76" s="415"/>
      <c r="M76" s="415"/>
      <c r="N76" s="415"/>
      <c r="O76" s="415"/>
      <c r="P76" s="415"/>
      <c r="Q76" s="208"/>
      <c r="R76" s="350" t="s">
        <v>81</v>
      </c>
      <c r="S76" s="350"/>
      <c r="U76" s="196">
        <v>0.05</v>
      </c>
      <c r="V76" s="407" t="s">
        <v>82</v>
      </c>
      <c r="W76" s="407"/>
      <c r="X76" s="210">
        <f>U75*U76</f>
        <v>2.4500000000000001E-2</v>
      </c>
    </row>
    <row r="77" spans="1:24" s="25" customFormat="1" ht="13.5" thickBot="1">
      <c r="B77" s="73"/>
      <c r="C77" s="73"/>
      <c r="D77" s="73"/>
      <c r="E77" s="73"/>
      <c r="F77" s="73"/>
      <c r="G77" s="73"/>
      <c r="J77" s="408" t="s">
        <v>86</v>
      </c>
      <c r="K77" s="350"/>
      <c r="L77" s="196">
        <v>2.21</v>
      </c>
      <c r="M77" s="205"/>
      <c r="N77" s="26"/>
      <c r="O77" s="26"/>
      <c r="Q77" s="208"/>
      <c r="R77" s="180"/>
      <c r="S77" s="180"/>
      <c r="T77" s="180"/>
      <c r="U77" s="180"/>
      <c r="V77" s="416" t="s">
        <v>87</v>
      </c>
      <c r="W77" s="416"/>
      <c r="X77" s="212">
        <f>X74+X76</f>
        <v>4.2700000000000002E-2</v>
      </c>
    </row>
    <row r="78" spans="1:24" s="25" customFormat="1" ht="12" customHeight="1" thickBot="1">
      <c r="B78" s="73"/>
      <c r="C78" s="73"/>
      <c r="D78" s="73"/>
      <c r="E78" s="73"/>
      <c r="F78" s="73"/>
      <c r="G78" s="73"/>
      <c r="J78" s="408" t="s">
        <v>88</v>
      </c>
      <c r="K78" s="350"/>
      <c r="L78" s="196">
        <v>13.5</v>
      </c>
      <c r="M78" s="409" t="s">
        <v>89</v>
      </c>
      <c r="N78" s="409"/>
      <c r="O78" s="213">
        <f>L77*L78</f>
        <v>29.835000000000001</v>
      </c>
      <c r="Q78" s="208"/>
      <c r="R78" s="411" t="s">
        <v>90</v>
      </c>
      <c r="S78" s="411"/>
      <c r="T78" s="411"/>
      <c r="U78" s="411"/>
      <c r="V78" s="411"/>
      <c r="W78" s="411"/>
      <c r="X78" s="417"/>
    </row>
    <row r="79" spans="1:24" s="25" customFormat="1">
      <c r="B79" s="73"/>
      <c r="C79" s="73"/>
      <c r="D79" s="73"/>
      <c r="E79" s="73"/>
      <c r="F79" s="73"/>
      <c r="G79" s="73"/>
      <c r="J79" s="410" t="s">
        <v>99</v>
      </c>
      <c r="K79" s="411"/>
      <c r="L79" s="411"/>
      <c r="M79" s="411"/>
      <c r="N79" s="411"/>
      <c r="O79" s="411"/>
      <c r="P79" s="411"/>
      <c r="Q79" s="208"/>
      <c r="R79" s="176" t="s">
        <v>92</v>
      </c>
      <c r="S79" s="176"/>
      <c r="T79" s="26"/>
      <c r="U79" s="197">
        <v>18</v>
      </c>
      <c r="V79" s="26"/>
      <c r="W79" s="195" t="s">
        <v>93</v>
      </c>
      <c r="X79" s="214">
        <v>0.39500000000000002</v>
      </c>
    </row>
    <row r="80" spans="1:24" s="25" customFormat="1" ht="13.5" customHeight="1">
      <c r="B80" s="73"/>
      <c r="C80" s="73"/>
      <c r="D80" s="73"/>
      <c r="E80" s="73"/>
      <c r="F80" s="73"/>
      <c r="G80" s="73"/>
      <c r="H80" s="65"/>
      <c r="J80" s="408" t="s">
        <v>100</v>
      </c>
      <c r="K80" s="350"/>
      <c r="L80" s="350"/>
      <c r="M80" s="215">
        <v>2.24E-2</v>
      </c>
      <c r="N80" s="205"/>
      <c r="O80" s="26"/>
      <c r="P80" s="26"/>
      <c r="Q80" s="208"/>
      <c r="R80" s="176" t="s">
        <v>95</v>
      </c>
      <c r="S80" s="176"/>
      <c r="T80" s="26"/>
      <c r="U80" s="197">
        <v>0.75</v>
      </c>
      <c r="V80" s="26"/>
      <c r="W80" s="26"/>
      <c r="X80" s="209"/>
    </row>
    <row r="81" spans="1:24" s="25" customFormat="1" ht="14.25" customHeight="1">
      <c r="A81" s="26"/>
      <c r="B81" s="73"/>
      <c r="C81" s="73"/>
      <c r="D81" s="73"/>
      <c r="E81" s="73"/>
      <c r="F81" s="73"/>
      <c r="G81" s="73"/>
      <c r="H81" s="65"/>
      <c r="J81" s="408" t="s">
        <v>101</v>
      </c>
      <c r="K81" s="350"/>
      <c r="M81" s="215">
        <f>M80/0.39</f>
        <v>5.7435897435897436E-2</v>
      </c>
      <c r="Q81" s="208"/>
      <c r="R81" s="176" t="s">
        <v>98</v>
      </c>
      <c r="S81" s="176"/>
      <c r="T81" s="26"/>
      <c r="U81" s="197">
        <f>U79*U80*X79</f>
        <v>5.3325000000000005</v>
      </c>
      <c r="V81" s="26"/>
      <c r="W81" s="26"/>
      <c r="X81" s="209"/>
    </row>
    <row r="82" spans="1:24" s="25" customFormat="1">
      <c r="B82" s="73"/>
      <c r="C82" s="73"/>
      <c r="D82" s="73"/>
      <c r="E82" s="73"/>
      <c r="F82" s="73"/>
      <c r="G82" s="73"/>
      <c r="H82" s="65"/>
      <c r="J82" s="408" t="s">
        <v>77</v>
      </c>
      <c r="K82" s="350"/>
      <c r="M82" s="215">
        <v>3.4</v>
      </c>
      <c r="Q82" s="208"/>
      <c r="R82" s="176"/>
      <c r="S82" s="176"/>
      <c r="T82" s="26"/>
      <c r="U82" s="197"/>
      <c r="V82" s="26"/>
      <c r="W82" s="195" t="s">
        <v>102</v>
      </c>
      <c r="X82" s="216">
        <f>U81</f>
        <v>5.3325000000000005</v>
      </c>
    </row>
    <row r="83" spans="1:24" s="25" customFormat="1">
      <c r="B83" s="73"/>
      <c r="C83" s="73"/>
      <c r="D83" s="73"/>
      <c r="E83" s="73"/>
      <c r="F83" s="73"/>
      <c r="G83" s="73"/>
      <c r="H83" s="65"/>
      <c r="J83" s="408" t="s">
        <v>79</v>
      </c>
      <c r="K83" s="350"/>
      <c r="M83" s="215">
        <v>0.65</v>
      </c>
      <c r="N83" s="407" t="s">
        <v>103</v>
      </c>
      <c r="O83" s="407"/>
      <c r="P83" s="197">
        <f>M81*M82*M83</f>
        <v>0.12693333333333334</v>
      </c>
      <c r="Q83" s="208"/>
      <c r="R83" s="348" t="s">
        <v>110</v>
      </c>
      <c r="S83" s="348"/>
      <c r="T83" s="348"/>
      <c r="U83" s="348"/>
      <c r="V83" s="348"/>
      <c r="W83" s="348"/>
      <c r="X83" s="402"/>
    </row>
    <row r="84" spans="1:24" s="25" customFormat="1">
      <c r="B84" s="73"/>
      <c r="C84" s="73"/>
      <c r="D84" s="73"/>
      <c r="E84" s="73"/>
      <c r="F84" s="73"/>
      <c r="G84" s="73"/>
      <c r="H84" s="65"/>
      <c r="J84" s="217"/>
      <c r="K84" s="176"/>
      <c r="M84" s="215"/>
      <c r="N84" s="205"/>
      <c r="O84" s="205"/>
      <c r="P84" s="197"/>
      <c r="Q84" s="208"/>
      <c r="R84" s="350" t="s">
        <v>92</v>
      </c>
      <c r="S84" s="350"/>
      <c r="T84" s="26"/>
      <c r="U84" s="197">
        <v>20</v>
      </c>
      <c r="V84" s="26"/>
      <c r="W84" s="26" t="s">
        <v>93</v>
      </c>
      <c r="X84" s="214">
        <v>0.61699999999999999</v>
      </c>
    </row>
    <row r="85" spans="1:24" s="25" customFormat="1">
      <c r="A85" s="26"/>
      <c r="B85" s="73"/>
      <c r="C85" s="73"/>
      <c r="D85" s="73"/>
      <c r="E85" s="73"/>
      <c r="F85" s="73"/>
      <c r="G85" s="73"/>
      <c r="H85" s="65"/>
      <c r="J85" s="408" t="s">
        <v>106</v>
      </c>
      <c r="K85" s="350"/>
      <c r="L85" s="350"/>
      <c r="M85" s="215">
        <v>1</v>
      </c>
      <c r="N85" s="205"/>
      <c r="O85" s="176"/>
      <c r="P85" s="26"/>
      <c r="Q85" s="208"/>
      <c r="R85" s="350" t="s">
        <v>95</v>
      </c>
      <c r="S85" s="350"/>
      <c r="T85" s="26"/>
      <c r="U85" s="197">
        <v>1</v>
      </c>
      <c r="V85" s="26"/>
      <c r="W85" s="26"/>
      <c r="X85" s="209"/>
    </row>
    <row r="86" spans="1:24" s="25" customFormat="1">
      <c r="B86" s="73"/>
      <c r="C86" s="73"/>
      <c r="D86" s="73"/>
      <c r="E86" s="73"/>
      <c r="F86" s="73"/>
      <c r="G86" s="73"/>
      <c r="H86" s="65"/>
      <c r="J86" s="408" t="s">
        <v>107</v>
      </c>
      <c r="K86" s="350"/>
      <c r="M86" s="215">
        <v>0.1</v>
      </c>
      <c r="N86" s="407" t="s">
        <v>103</v>
      </c>
      <c r="O86" s="407"/>
      <c r="P86" s="197">
        <f>M85*M86</f>
        <v>0.1</v>
      </c>
      <c r="Q86" s="208"/>
      <c r="R86" s="350" t="s">
        <v>98</v>
      </c>
      <c r="S86" s="350"/>
      <c r="T86" s="26"/>
      <c r="U86" s="197">
        <f>U84*U85*X84</f>
        <v>12.34</v>
      </c>
      <c r="V86" s="26"/>
      <c r="W86" s="26"/>
      <c r="X86" s="226"/>
    </row>
    <row r="87" spans="1:24" s="25" customFormat="1">
      <c r="B87" s="73"/>
      <c r="C87" s="73"/>
      <c r="D87" s="73"/>
      <c r="E87" s="73"/>
      <c r="F87" s="73"/>
      <c r="G87" s="73"/>
      <c r="H87" s="65"/>
      <c r="J87" s="408" t="s">
        <v>111</v>
      </c>
      <c r="K87" s="350"/>
      <c r="L87" s="350"/>
      <c r="M87" s="215">
        <v>1</v>
      </c>
      <c r="N87" s="205"/>
      <c r="O87" s="176"/>
      <c r="P87" s="26"/>
      <c r="Q87" s="208"/>
      <c r="R87" s="176"/>
      <c r="S87" s="176"/>
      <c r="T87" s="26"/>
      <c r="U87" s="197"/>
      <c r="V87" s="26"/>
      <c r="W87" s="26" t="s">
        <v>102</v>
      </c>
      <c r="X87" s="216">
        <f>U86</f>
        <v>12.34</v>
      </c>
    </row>
    <row r="88" spans="1:24" s="25" customFormat="1">
      <c r="B88" s="73"/>
      <c r="C88" s="73"/>
      <c r="D88" s="73"/>
      <c r="E88" s="73"/>
      <c r="F88" s="73"/>
      <c r="G88" s="73"/>
      <c r="H88" s="65"/>
      <c r="J88" s="408" t="s">
        <v>112</v>
      </c>
      <c r="K88" s="350"/>
      <c r="M88" s="215">
        <v>0.15</v>
      </c>
      <c r="N88" s="407" t="s">
        <v>103</v>
      </c>
      <c r="O88" s="407"/>
      <c r="P88" s="197">
        <f>M87*M88</f>
        <v>0.15</v>
      </c>
      <c r="Q88" s="208"/>
      <c r="R88" s="176"/>
      <c r="S88" s="176"/>
      <c r="T88" s="26"/>
      <c r="U88" s="197"/>
      <c r="V88" s="26"/>
      <c r="W88" s="26"/>
      <c r="X88" s="216"/>
    </row>
    <row r="89" spans="1:24" s="25" customFormat="1">
      <c r="B89" s="73"/>
      <c r="C89" s="73"/>
      <c r="D89" s="73"/>
      <c r="E89" s="73"/>
      <c r="F89" s="73"/>
      <c r="G89" s="73"/>
      <c r="H89" s="65"/>
      <c r="J89" s="227"/>
      <c r="N89" s="407" t="s">
        <v>108</v>
      </c>
      <c r="O89" s="407"/>
      <c r="P89" s="228">
        <f>P83+P86+P88</f>
        <v>0.37693333333333334</v>
      </c>
      <c r="Q89" s="208"/>
      <c r="R89" s="176"/>
      <c r="S89" s="176"/>
      <c r="T89" s="26"/>
      <c r="U89" s="197"/>
      <c r="V89" s="26"/>
      <c r="W89" s="26"/>
      <c r="X89" s="226"/>
    </row>
    <row r="90" spans="1:24" s="25" customFormat="1">
      <c r="B90" s="73"/>
      <c r="C90" s="73"/>
      <c r="D90" s="73"/>
      <c r="E90" s="73"/>
      <c r="F90" s="73"/>
      <c r="G90" s="73"/>
      <c r="H90" s="65"/>
      <c r="J90" s="227"/>
      <c r="Q90" s="208"/>
      <c r="X90" s="226"/>
    </row>
    <row r="91" spans="1:24" s="25" customFormat="1" ht="12.75" customHeight="1">
      <c r="B91" s="73"/>
      <c r="C91" s="73"/>
      <c r="D91" s="73"/>
      <c r="E91" s="73"/>
      <c r="F91" s="73"/>
      <c r="G91" s="73"/>
      <c r="H91" s="65"/>
      <c r="J91" s="227"/>
      <c r="Q91" s="208"/>
      <c r="R91" s="350"/>
      <c r="S91" s="350"/>
      <c r="T91" s="26"/>
      <c r="U91" s="215"/>
      <c r="V91" s="26"/>
      <c r="X91" s="226"/>
    </row>
    <row r="92" spans="1:24" s="25" customFormat="1">
      <c r="B92" s="73"/>
      <c r="C92" s="73"/>
      <c r="D92" s="73"/>
      <c r="E92" s="73"/>
      <c r="F92" s="73"/>
      <c r="G92" s="73"/>
      <c r="H92" s="65"/>
      <c r="J92" s="227"/>
      <c r="Q92" s="208"/>
      <c r="X92" s="226"/>
    </row>
    <row r="93" spans="1:24" s="25" customFormat="1" ht="13.5" thickBot="1">
      <c r="B93" s="73"/>
      <c r="C93" s="73"/>
      <c r="D93" s="73"/>
      <c r="E93" s="73"/>
      <c r="F93" s="73"/>
      <c r="G93" s="73"/>
      <c r="H93" s="65"/>
      <c r="J93" s="218"/>
      <c r="K93" s="180"/>
      <c r="L93" s="180"/>
      <c r="M93" s="180"/>
      <c r="N93" s="416"/>
      <c r="O93" s="416"/>
      <c r="P93" s="229"/>
      <c r="Q93" s="208"/>
      <c r="R93" s="180"/>
      <c r="S93" s="180"/>
      <c r="T93" s="180"/>
      <c r="U93" s="180"/>
      <c r="V93" s="180"/>
      <c r="W93" s="180"/>
      <c r="X93" s="220"/>
    </row>
    <row r="94" spans="1:24" s="25" customFormat="1" ht="13.5" thickBot="1">
      <c r="B94" s="73"/>
      <c r="C94" s="73"/>
      <c r="D94" s="73"/>
      <c r="E94" s="73"/>
      <c r="F94" s="73"/>
      <c r="G94" s="73"/>
      <c r="J94" s="218"/>
      <c r="K94" s="180"/>
      <c r="L94" s="180"/>
      <c r="M94" s="180"/>
      <c r="N94" s="180"/>
      <c r="O94" s="180"/>
      <c r="P94" s="180"/>
      <c r="Q94" s="223"/>
      <c r="R94" s="180"/>
      <c r="S94" s="180"/>
      <c r="T94" s="180"/>
      <c r="U94" s="180"/>
      <c r="V94" s="180"/>
      <c r="W94" s="180"/>
      <c r="X94" s="220"/>
    </row>
    <row r="95" spans="1:24" s="65" customFormat="1" ht="13.5" customHeight="1">
      <c r="A95" s="25"/>
      <c r="B95" s="73"/>
      <c r="C95" s="73"/>
      <c r="D95" s="73"/>
      <c r="E95" s="73"/>
      <c r="F95" s="73"/>
      <c r="G95" s="73"/>
      <c r="H95" s="25"/>
    </row>
    <row r="96" spans="1:24" s="65" customFormat="1" ht="24.95" customHeight="1">
      <c r="A96" s="25"/>
      <c r="B96" s="73"/>
      <c r="C96" s="73"/>
      <c r="D96" s="73"/>
      <c r="E96" s="73"/>
      <c r="F96" s="73"/>
      <c r="G96" s="73"/>
      <c r="H96" s="25"/>
    </row>
    <row r="97" spans="1:8" s="65" customFormat="1" ht="15.95" customHeight="1">
      <c r="A97" s="25"/>
      <c r="B97" s="73"/>
      <c r="C97" s="73"/>
      <c r="D97" s="73"/>
      <c r="E97" s="73"/>
      <c r="F97" s="73"/>
      <c r="G97" s="73"/>
      <c r="H97" s="25"/>
    </row>
    <row r="98" spans="1:8" s="65" customFormat="1">
      <c r="A98" s="25"/>
      <c r="B98" s="73"/>
      <c r="C98" s="73"/>
      <c r="D98" s="73"/>
      <c r="E98" s="73"/>
      <c r="F98" s="73"/>
      <c r="G98" s="73"/>
      <c r="H98" s="25"/>
    </row>
    <row r="99" spans="1:8" s="65" customFormat="1">
      <c r="A99" s="25"/>
      <c r="B99" s="73"/>
      <c r="C99" s="73"/>
      <c r="D99" s="73"/>
      <c r="E99" s="73"/>
      <c r="F99" s="73"/>
      <c r="G99" s="73"/>
      <c r="H99" s="25"/>
    </row>
    <row r="100" spans="1:8" s="65" customFormat="1" ht="15.95" customHeight="1">
      <c r="A100" s="25"/>
      <c r="B100" s="73"/>
      <c r="C100" s="73"/>
      <c r="D100" s="73"/>
      <c r="E100" s="73"/>
      <c r="F100" s="73"/>
      <c r="G100" s="73"/>
      <c r="H100" s="25"/>
    </row>
    <row r="101" spans="1:8" s="65" customFormat="1">
      <c r="A101" s="25"/>
      <c r="B101" s="73"/>
      <c r="C101" s="73"/>
      <c r="D101" s="73"/>
      <c r="E101" s="73"/>
      <c r="F101" s="73"/>
      <c r="G101" s="73"/>
      <c r="H101" s="25"/>
    </row>
    <row r="102" spans="1:8" s="65" customFormat="1">
      <c r="A102" s="25"/>
      <c r="B102" s="73"/>
      <c r="C102" s="73"/>
      <c r="D102" s="73"/>
      <c r="E102" s="73"/>
      <c r="F102" s="73"/>
      <c r="G102" s="73"/>
      <c r="H102" s="25"/>
    </row>
    <row r="103" spans="1:8" s="65" customFormat="1" ht="12.75" customHeight="1">
      <c r="A103" s="25"/>
      <c r="B103" s="73"/>
      <c r="C103" s="73"/>
      <c r="D103" s="73"/>
      <c r="E103" s="73"/>
      <c r="F103" s="73"/>
      <c r="G103" s="73"/>
      <c r="H103" s="25"/>
    </row>
    <row r="104" spans="1:8" s="65" customFormat="1">
      <c r="A104" s="25"/>
      <c r="B104" s="73"/>
      <c r="C104" s="73"/>
      <c r="D104" s="73"/>
      <c r="E104" s="73"/>
      <c r="F104" s="73"/>
      <c r="G104" s="73"/>
      <c r="H104" s="25"/>
    </row>
    <row r="105" spans="1:8" s="65" customFormat="1" ht="12.75" customHeight="1">
      <c r="B105" s="73"/>
      <c r="C105" s="73"/>
      <c r="D105" s="73"/>
      <c r="E105" s="73"/>
      <c r="F105" s="73"/>
      <c r="G105" s="73"/>
      <c r="H105" s="25"/>
    </row>
    <row r="106" spans="1:8" s="65" customFormat="1" ht="12.75" customHeight="1">
      <c r="B106" s="73"/>
      <c r="C106" s="73"/>
      <c r="D106" s="73"/>
      <c r="E106" s="73"/>
      <c r="F106" s="73"/>
      <c r="G106" s="73"/>
      <c r="H106" s="25"/>
    </row>
    <row r="107" spans="1:8" s="65" customFormat="1" ht="12.75" customHeight="1">
      <c r="B107" s="73"/>
      <c r="C107" s="73"/>
      <c r="D107" s="73"/>
      <c r="E107" s="73"/>
      <c r="F107" s="73"/>
      <c r="G107" s="73"/>
      <c r="H107" s="25"/>
    </row>
    <row r="108" spans="1:8" s="65" customFormat="1" ht="12.75" customHeight="1">
      <c r="B108" s="73"/>
      <c r="C108" s="73"/>
      <c r="D108" s="73"/>
      <c r="E108" s="73"/>
      <c r="F108" s="73"/>
      <c r="G108" s="73"/>
      <c r="H108" s="25"/>
    </row>
    <row r="109" spans="1:8" s="25" customFormat="1" ht="12.75" customHeight="1">
      <c r="A109" s="65"/>
      <c r="B109" s="73"/>
      <c r="C109" s="73"/>
      <c r="D109" s="73"/>
      <c r="E109" s="73"/>
      <c r="F109" s="73"/>
      <c r="G109" s="73"/>
    </row>
    <row r="110" spans="1:8" s="25" customFormat="1" ht="24.95" customHeight="1">
      <c r="A110" s="65"/>
      <c r="B110" s="73"/>
      <c r="C110" s="73"/>
      <c r="D110" s="73"/>
      <c r="E110" s="73"/>
      <c r="F110" s="73"/>
      <c r="G110" s="73"/>
    </row>
    <row r="111" spans="1:8" s="25" customFormat="1" ht="15.95" customHeight="1">
      <c r="A111" s="65"/>
      <c r="B111" s="73"/>
      <c r="C111" s="73"/>
      <c r="D111" s="73"/>
      <c r="E111" s="73"/>
      <c r="F111" s="73"/>
      <c r="G111" s="73"/>
    </row>
    <row r="112" spans="1:8" s="25" customFormat="1" ht="15.75" customHeight="1">
      <c r="A112" s="65"/>
      <c r="B112" s="73"/>
      <c r="C112" s="73"/>
      <c r="D112" s="73"/>
      <c r="E112" s="73"/>
      <c r="F112" s="73"/>
      <c r="G112" s="73"/>
    </row>
    <row r="113" spans="1:8" s="25" customFormat="1" ht="15.75" customHeight="1">
      <c r="A113" s="65"/>
      <c r="B113" s="73"/>
      <c r="C113" s="73"/>
      <c r="D113" s="73"/>
      <c r="E113" s="73"/>
      <c r="F113" s="73"/>
      <c r="G113" s="73"/>
    </row>
    <row r="114" spans="1:8" s="25" customFormat="1" ht="14.25" customHeight="1">
      <c r="A114" s="65"/>
      <c r="B114" s="73"/>
      <c r="C114" s="73"/>
      <c r="D114" s="73"/>
      <c r="E114" s="73"/>
      <c r="F114" s="73"/>
      <c r="G114" s="73"/>
    </row>
    <row r="115" spans="1:8" s="25" customFormat="1" ht="15.75" customHeight="1">
      <c r="A115" s="65"/>
      <c r="B115" s="73"/>
      <c r="C115" s="73"/>
      <c r="D115" s="73"/>
      <c r="E115" s="73"/>
      <c r="F115" s="73"/>
      <c r="G115" s="73"/>
    </row>
    <row r="116" spans="1:8" s="25" customFormat="1">
      <c r="A116" s="65"/>
      <c r="B116" s="73"/>
      <c r="C116" s="73"/>
      <c r="D116" s="73"/>
      <c r="E116" s="73"/>
      <c r="F116" s="73"/>
      <c r="G116" s="73"/>
    </row>
    <row r="117" spans="1:8" s="25" customFormat="1" ht="15.95" customHeight="1">
      <c r="A117" s="65"/>
      <c r="B117" s="73"/>
      <c r="C117" s="73"/>
      <c r="D117" s="73"/>
      <c r="E117" s="73"/>
      <c r="F117" s="73"/>
      <c r="G117" s="73"/>
    </row>
    <row r="118" spans="1:8" s="25" customFormat="1">
      <c r="A118" s="65"/>
      <c r="B118" s="73"/>
      <c r="C118" s="73"/>
      <c r="D118" s="73"/>
      <c r="E118" s="73"/>
      <c r="F118" s="73"/>
      <c r="G118" s="73"/>
      <c r="H118" s="65"/>
    </row>
    <row r="119" spans="1:8" s="25" customFormat="1" ht="14.25" customHeight="1">
      <c r="B119" s="73"/>
      <c r="C119" s="73"/>
      <c r="D119" s="73"/>
      <c r="E119" s="73"/>
      <c r="F119" s="73"/>
      <c r="G119" s="73"/>
      <c r="H119" s="65"/>
    </row>
    <row r="120" spans="1:8" s="25" customFormat="1" ht="14.25" customHeight="1">
      <c r="B120" s="73"/>
      <c r="C120" s="73"/>
      <c r="D120" s="73"/>
      <c r="E120" s="73"/>
      <c r="F120" s="73"/>
      <c r="G120" s="73"/>
      <c r="H120" s="65"/>
    </row>
    <row r="121" spans="1:8" s="25" customFormat="1" ht="14.25" customHeight="1">
      <c r="B121" s="73"/>
      <c r="C121" s="73"/>
      <c r="D121" s="73"/>
      <c r="E121" s="73"/>
      <c r="F121" s="73"/>
      <c r="G121" s="73"/>
      <c r="H121" s="65"/>
    </row>
    <row r="122" spans="1:8" s="25" customFormat="1" ht="14.25" customHeight="1">
      <c r="B122" s="73"/>
      <c r="C122" s="73"/>
      <c r="D122" s="73"/>
      <c r="E122" s="73"/>
      <c r="F122" s="73"/>
      <c r="G122" s="73"/>
      <c r="H122" s="65"/>
    </row>
    <row r="123" spans="1:8" s="25" customFormat="1" ht="14.25" customHeight="1">
      <c r="B123" s="73"/>
      <c r="C123" s="73"/>
      <c r="D123" s="73"/>
      <c r="E123" s="73"/>
      <c r="F123" s="73"/>
      <c r="G123" s="73"/>
      <c r="H123" s="65"/>
    </row>
    <row r="124" spans="1:8" s="25" customFormat="1" ht="14.25" customHeight="1">
      <c r="B124" s="73"/>
      <c r="C124" s="73"/>
      <c r="D124" s="73"/>
      <c r="E124" s="73"/>
      <c r="F124" s="73"/>
      <c r="G124" s="73"/>
      <c r="H124" s="65"/>
    </row>
    <row r="125" spans="1:8" s="25" customFormat="1">
      <c r="B125" s="73"/>
      <c r="C125" s="73"/>
      <c r="D125" s="73"/>
      <c r="E125" s="73"/>
      <c r="F125" s="73"/>
      <c r="G125" s="73"/>
      <c r="H125" s="65"/>
    </row>
    <row r="126" spans="1:8" s="25" customFormat="1" ht="14.25" customHeight="1">
      <c r="B126" s="73"/>
      <c r="C126" s="73"/>
      <c r="D126" s="73"/>
      <c r="E126" s="73"/>
      <c r="F126" s="73"/>
      <c r="G126" s="73"/>
      <c r="H126" s="65"/>
    </row>
    <row r="127" spans="1:8" s="25" customFormat="1" ht="15" customHeight="1">
      <c r="B127" s="73"/>
      <c r="C127" s="73"/>
      <c r="D127" s="73"/>
      <c r="E127" s="73"/>
      <c r="F127" s="73"/>
      <c r="G127" s="73"/>
      <c r="H127" s="65"/>
    </row>
    <row r="128" spans="1:8" s="25" customFormat="1" ht="15" customHeight="1">
      <c r="B128" s="73"/>
      <c r="C128" s="73"/>
      <c r="D128" s="73"/>
      <c r="E128" s="73"/>
      <c r="F128" s="73"/>
      <c r="G128" s="73"/>
      <c r="H128" s="65"/>
    </row>
    <row r="129" spans="1:9" s="25" customFormat="1" ht="15" customHeight="1">
      <c r="B129" s="73"/>
      <c r="C129" s="73"/>
      <c r="D129" s="73"/>
      <c r="E129" s="73"/>
      <c r="F129" s="73"/>
      <c r="G129" s="73"/>
      <c r="H129" s="65"/>
    </row>
    <row r="130" spans="1:9" s="25" customFormat="1" ht="15.95" customHeight="1">
      <c r="B130" s="73"/>
      <c r="C130" s="73"/>
      <c r="D130" s="73"/>
      <c r="E130" s="73"/>
      <c r="F130" s="73"/>
      <c r="G130" s="73"/>
      <c r="H130" s="65"/>
    </row>
    <row r="131" spans="1:9" s="25" customFormat="1" ht="15.95" customHeight="1">
      <c r="B131" s="73"/>
      <c r="C131" s="73"/>
      <c r="D131" s="73"/>
      <c r="E131" s="73"/>
      <c r="F131" s="73"/>
      <c r="G131" s="73"/>
      <c r="H131" s="65"/>
    </row>
    <row r="132" spans="1:9" s="25" customFormat="1" ht="15.95" customHeight="1">
      <c r="B132" s="73"/>
      <c r="C132" s="73"/>
      <c r="D132" s="73"/>
      <c r="E132" s="73"/>
      <c r="F132" s="73"/>
      <c r="G132" s="73"/>
      <c r="H132" s="65"/>
    </row>
    <row r="133" spans="1:9" s="65" customFormat="1">
      <c r="A133" s="25"/>
      <c r="B133" s="73"/>
      <c r="C133" s="73"/>
      <c r="D133" s="73"/>
      <c r="E133" s="73"/>
      <c r="F133" s="73"/>
      <c r="G133" s="73"/>
      <c r="H133" s="25"/>
    </row>
    <row r="134" spans="1:9" s="65" customFormat="1" ht="24.95" customHeight="1">
      <c r="A134" s="25"/>
      <c r="B134" s="73"/>
      <c r="C134" s="73"/>
      <c r="D134" s="73"/>
      <c r="E134" s="73"/>
      <c r="F134" s="73"/>
      <c r="G134" s="73"/>
    </row>
    <row r="135" spans="1:9" s="65" customFormat="1" ht="15.95" customHeight="1">
      <c r="A135" s="25"/>
      <c r="B135" s="73"/>
      <c r="C135" s="73"/>
      <c r="D135" s="73"/>
      <c r="E135" s="73"/>
      <c r="F135" s="73"/>
      <c r="G135" s="73"/>
    </row>
    <row r="136" spans="1:9" s="65" customFormat="1">
      <c r="A136" s="25"/>
      <c r="B136" s="73"/>
      <c r="C136" s="73"/>
      <c r="D136" s="73"/>
      <c r="E136" s="73"/>
      <c r="F136" s="73"/>
      <c r="G136" s="73"/>
    </row>
    <row r="137" spans="1:9" s="65" customFormat="1">
      <c r="A137" s="25"/>
      <c r="B137" s="73"/>
      <c r="C137" s="73"/>
      <c r="D137" s="73"/>
      <c r="E137" s="73"/>
      <c r="F137" s="73"/>
      <c r="G137" s="73"/>
    </row>
    <row r="138" spans="1:9" s="65" customFormat="1">
      <c r="A138" s="25"/>
      <c r="B138" s="73"/>
      <c r="C138" s="73"/>
      <c r="D138" s="73"/>
      <c r="E138" s="73"/>
      <c r="F138" s="73"/>
      <c r="G138" s="73"/>
      <c r="I138" s="269"/>
    </row>
    <row r="139" spans="1:9" s="65" customFormat="1" ht="15.95" customHeight="1">
      <c r="A139" s="25"/>
      <c r="B139" s="73"/>
      <c r="C139" s="73"/>
      <c r="D139" s="73"/>
      <c r="E139" s="73"/>
      <c r="F139" s="73"/>
      <c r="G139" s="73"/>
      <c r="I139" s="269"/>
    </row>
    <row r="140" spans="1:9" s="65" customFormat="1">
      <c r="A140" s="25"/>
      <c r="B140" s="73"/>
      <c r="C140" s="73"/>
      <c r="D140" s="73"/>
      <c r="E140" s="73"/>
      <c r="F140" s="73"/>
      <c r="G140" s="73"/>
    </row>
    <row r="141" spans="1:9" s="65" customFormat="1">
      <c r="A141" s="25"/>
      <c r="B141" s="73"/>
      <c r="C141" s="73"/>
      <c r="D141" s="73"/>
      <c r="E141" s="73"/>
      <c r="F141" s="73"/>
      <c r="G141" s="73"/>
    </row>
    <row r="142" spans="1:9" s="65" customFormat="1" ht="12.75" customHeight="1">
      <c r="A142" s="25"/>
      <c r="B142" s="73"/>
      <c r="C142" s="73"/>
      <c r="D142" s="73"/>
      <c r="E142" s="73"/>
      <c r="F142" s="73"/>
      <c r="G142" s="73"/>
      <c r="I142" s="269"/>
    </row>
    <row r="143" spans="1:9" s="65" customFormat="1" ht="12.75" customHeight="1">
      <c r="B143" s="73"/>
      <c r="C143" s="73"/>
      <c r="D143" s="73"/>
      <c r="E143" s="73"/>
      <c r="F143" s="73"/>
      <c r="G143" s="73"/>
      <c r="I143" s="269"/>
    </row>
    <row r="144" spans="1:9" s="65" customFormat="1" ht="12.75" customHeight="1">
      <c r="B144" s="73"/>
      <c r="C144" s="73"/>
      <c r="D144" s="73"/>
      <c r="E144" s="73"/>
      <c r="F144" s="73"/>
      <c r="G144" s="73"/>
      <c r="I144" s="269"/>
    </row>
    <row r="145" spans="1:9" s="65" customFormat="1" ht="12.75" customHeight="1">
      <c r="B145" s="74"/>
      <c r="C145" s="74"/>
      <c r="D145" s="74"/>
      <c r="E145" s="74"/>
      <c r="F145" s="74"/>
      <c r="G145" s="74"/>
      <c r="I145" s="269"/>
    </row>
    <row r="146" spans="1:9" s="65" customFormat="1" ht="15.95" customHeight="1">
      <c r="B146" s="75"/>
      <c r="C146" s="75"/>
      <c r="D146" s="75"/>
      <c r="E146" s="75"/>
      <c r="F146" s="75"/>
      <c r="G146" s="75"/>
    </row>
    <row r="147" spans="1:9" s="65" customFormat="1" ht="15.95" customHeight="1">
      <c r="B147" s="75"/>
      <c r="C147" s="75"/>
      <c r="D147" s="75"/>
      <c r="E147" s="75"/>
      <c r="F147" s="75"/>
      <c r="G147" s="75"/>
    </row>
    <row r="148" spans="1:9" s="25" customFormat="1" ht="13.5" customHeight="1">
      <c r="A148" s="65"/>
      <c r="B148" s="75"/>
      <c r="C148" s="75"/>
      <c r="D148" s="75"/>
      <c r="E148" s="75"/>
      <c r="F148" s="75"/>
      <c r="G148" s="75"/>
      <c r="H148" s="65"/>
    </row>
    <row r="149" spans="1:9" s="65" customFormat="1" ht="24.95" customHeight="1">
      <c r="B149" s="75"/>
      <c r="C149" s="75"/>
      <c r="D149" s="75"/>
      <c r="E149" s="75"/>
      <c r="F149" s="75"/>
      <c r="G149" s="75"/>
    </row>
    <row r="150" spans="1:9" s="65" customFormat="1" ht="15.95" customHeight="1">
      <c r="B150" s="75"/>
      <c r="C150" s="75"/>
      <c r="D150" s="75"/>
      <c r="E150" s="75"/>
      <c r="F150" s="75"/>
      <c r="G150" s="75"/>
    </row>
    <row r="151" spans="1:9" s="65" customFormat="1">
      <c r="B151" s="75"/>
      <c r="C151" s="75"/>
      <c r="D151" s="75"/>
      <c r="E151" s="75"/>
      <c r="F151" s="75"/>
      <c r="G151" s="75"/>
    </row>
    <row r="152" spans="1:9" s="65" customFormat="1">
      <c r="B152" s="75"/>
      <c r="C152" s="75"/>
      <c r="D152" s="75"/>
      <c r="E152" s="75"/>
      <c r="F152" s="75"/>
      <c r="G152" s="75"/>
    </row>
    <row r="153" spans="1:9" s="65" customFormat="1">
      <c r="B153" s="75"/>
      <c r="C153" s="75"/>
      <c r="D153" s="75"/>
      <c r="E153" s="75"/>
      <c r="F153" s="75"/>
      <c r="G153" s="75"/>
    </row>
    <row r="154" spans="1:9" s="65" customFormat="1">
      <c r="B154" s="75"/>
      <c r="C154" s="75"/>
      <c r="D154" s="75"/>
      <c r="E154" s="75"/>
      <c r="F154" s="75"/>
      <c r="G154" s="75"/>
    </row>
    <row r="155" spans="1:9" s="65" customFormat="1">
      <c r="B155" s="75"/>
      <c r="C155" s="75"/>
      <c r="D155" s="75"/>
      <c r="E155" s="75"/>
      <c r="F155" s="75"/>
      <c r="G155" s="75"/>
    </row>
    <row r="156" spans="1:9" s="65" customFormat="1" ht="15.95" customHeight="1">
      <c r="B156" s="75"/>
      <c r="C156" s="75"/>
      <c r="D156" s="75"/>
      <c r="E156" s="75"/>
      <c r="F156" s="75"/>
      <c r="G156" s="75"/>
    </row>
    <row r="157" spans="1:9" s="65" customFormat="1">
      <c r="B157" s="75"/>
      <c r="C157" s="75"/>
      <c r="D157" s="75"/>
      <c r="E157" s="75"/>
      <c r="F157" s="75"/>
      <c r="G157" s="75"/>
    </row>
    <row r="158" spans="1:9" s="65" customFormat="1">
      <c r="A158" s="25"/>
      <c r="B158" s="75"/>
      <c r="C158" s="75"/>
      <c r="D158" s="75"/>
      <c r="E158" s="75"/>
      <c r="F158" s="75"/>
      <c r="G158" s="75"/>
    </row>
    <row r="159" spans="1:9" s="65" customFormat="1">
      <c r="B159" s="75"/>
      <c r="C159" s="75"/>
      <c r="D159" s="75"/>
      <c r="E159" s="75"/>
      <c r="F159" s="75"/>
      <c r="G159" s="75"/>
      <c r="H159" s="25"/>
      <c r="I159" s="269"/>
    </row>
    <row r="160" spans="1:9" s="65" customFormat="1">
      <c r="B160" s="75"/>
      <c r="C160" s="75"/>
      <c r="D160" s="75"/>
      <c r="E160" s="75"/>
      <c r="F160" s="75"/>
      <c r="G160" s="75"/>
    </row>
    <row r="161" spans="1:10" s="65" customFormat="1">
      <c r="B161" s="75"/>
      <c r="C161" s="75"/>
      <c r="D161" s="75"/>
      <c r="E161" s="75"/>
      <c r="F161" s="75"/>
      <c r="G161" s="75"/>
      <c r="I161" s="269"/>
      <c r="J161" s="73"/>
    </row>
    <row r="162" spans="1:10" s="65" customFormat="1">
      <c r="B162" s="75"/>
      <c r="C162" s="75"/>
      <c r="D162" s="75"/>
      <c r="E162" s="75"/>
      <c r="F162" s="75"/>
      <c r="G162" s="75"/>
    </row>
    <row r="163" spans="1:10" s="65" customFormat="1">
      <c r="B163" s="75"/>
      <c r="C163" s="75"/>
      <c r="D163" s="75"/>
      <c r="E163" s="75"/>
      <c r="F163" s="75"/>
      <c r="G163" s="75"/>
    </row>
    <row r="164" spans="1:10" s="65" customFormat="1">
      <c r="B164" s="75"/>
      <c r="C164" s="75"/>
      <c r="D164" s="75"/>
      <c r="E164" s="75"/>
      <c r="F164" s="75"/>
      <c r="G164" s="75"/>
    </row>
    <row r="165" spans="1:10" s="65" customFormat="1">
      <c r="B165" s="75"/>
      <c r="C165" s="75"/>
      <c r="D165" s="75"/>
      <c r="E165" s="75"/>
      <c r="F165" s="75"/>
      <c r="G165" s="75"/>
    </row>
    <row r="166" spans="1:10" s="65" customFormat="1">
      <c r="B166" s="75"/>
      <c r="C166" s="75"/>
      <c r="D166" s="75"/>
      <c r="E166" s="75"/>
      <c r="F166" s="75"/>
      <c r="G166" s="75"/>
    </row>
    <row r="167" spans="1:10" s="65" customFormat="1">
      <c r="B167" s="75"/>
      <c r="C167" s="75"/>
      <c r="D167" s="75"/>
      <c r="E167" s="75"/>
      <c r="F167" s="75"/>
      <c r="G167" s="75"/>
    </row>
    <row r="168" spans="1:10" s="65" customFormat="1" ht="12.75" customHeight="1">
      <c r="B168" s="75"/>
      <c r="C168" s="75"/>
      <c r="D168" s="75"/>
      <c r="E168" s="75"/>
      <c r="F168" s="75"/>
      <c r="G168" s="75"/>
    </row>
    <row r="169" spans="1:10" s="65" customFormat="1" ht="12.75" customHeight="1">
      <c r="B169" s="75"/>
      <c r="C169" s="75"/>
      <c r="D169" s="75"/>
      <c r="E169" s="75"/>
      <c r="F169" s="75"/>
      <c r="G169" s="75"/>
    </row>
    <row r="170" spans="1:10" s="65" customFormat="1" ht="12.75" customHeight="1">
      <c r="B170" s="75"/>
      <c r="C170" s="75"/>
      <c r="D170" s="75"/>
      <c r="E170" s="75"/>
      <c r="F170" s="75"/>
      <c r="G170" s="75"/>
    </row>
    <row r="171" spans="1:10" s="65" customFormat="1" ht="12.75" customHeight="1">
      <c r="B171" s="75"/>
      <c r="C171" s="75"/>
      <c r="D171" s="75"/>
      <c r="E171" s="75"/>
      <c r="F171" s="75"/>
      <c r="G171" s="75"/>
    </row>
    <row r="172" spans="1:10" s="65" customFormat="1" ht="12.75" customHeight="1">
      <c r="B172" s="75"/>
      <c r="C172" s="75"/>
      <c r="D172" s="75"/>
      <c r="E172" s="75"/>
      <c r="F172" s="75"/>
      <c r="G172" s="75"/>
    </row>
    <row r="173" spans="1:10" s="65" customFormat="1" ht="12.75" customHeight="1">
      <c r="B173" s="75"/>
      <c r="C173" s="75"/>
      <c r="D173" s="75"/>
      <c r="E173" s="75"/>
      <c r="F173" s="75"/>
      <c r="G173" s="75"/>
    </row>
    <row r="174" spans="1:10" s="25" customFormat="1">
      <c r="A174" s="65"/>
      <c r="B174" s="75"/>
      <c r="C174" s="75"/>
      <c r="D174" s="75"/>
      <c r="E174" s="75"/>
      <c r="F174" s="75"/>
      <c r="G174" s="75"/>
    </row>
    <row r="175" spans="1:10" s="65" customFormat="1" ht="24.95" customHeight="1">
      <c r="B175" s="75"/>
      <c r="C175" s="75"/>
      <c r="D175" s="75"/>
      <c r="E175" s="75"/>
      <c r="F175" s="75"/>
      <c r="G175" s="75"/>
    </row>
    <row r="176" spans="1:10" s="65" customFormat="1" ht="15.95" customHeight="1">
      <c r="B176" s="75"/>
      <c r="C176" s="75"/>
      <c r="D176" s="75"/>
      <c r="E176" s="75"/>
      <c r="F176" s="75"/>
      <c r="G176" s="75"/>
    </row>
    <row r="177" spans="1:9" s="65" customFormat="1">
      <c r="B177" s="75"/>
      <c r="C177" s="75"/>
      <c r="D177" s="75"/>
      <c r="E177" s="75"/>
      <c r="F177" s="75"/>
      <c r="G177" s="75"/>
    </row>
    <row r="178" spans="1:9" s="65" customFormat="1">
      <c r="B178" s="75"/>
      <c r="C178" s="75"/>
      <c r="D178" s="75"/>
      <c r="E178" s="75"/>
      <c r="F178" s="75"/>
      <c r="G178" s="75"/>
    </row>
    <row r="179" spans="1:9" s="65" customFormat="1">
      <c r="B179" s="75"/>
      <c r="C179" s="75"/>
      <c r="D179" s="75"/>
      <c r="E179" s="75"/>
      <c r="F179" s="75"/>
      <c r="G179" s="75"/>
      <c r="I179" s="269"/>
    </row>
    <row r="180" spans="1:9" s="65" customFormat="1" ht="15.95" customHeight="1">
      <c r="B180" s="75"/>
      <c r="C180" s="75"/>
      <c r="D180" s="75"/>
      <c r="E180" s="75"/>
      <c r="F180" s="75"/>
      <c r="G180" s="75"/>
    </row>
    <row r="181" spans="1:9" s="65" customFormat="1">
      <c r="B181" s="75"/>
      <c r="C181" s="75"/>
      <c r="D181" s="75"/>
      <c r="E181" s="75"/>
      <c r="F181" s="75"/>
      <c r="G181" s="75"/>
    </row>
    <row r="182" spans="1:9" s="65" customFormat="1">
      <c r="B182" s="75"/>
      <c r="C182" s="75"/>
      <c r="D182" s="75"/>
      <c r="E182" s="75"/>
      <c r="F182" s="75"/>
      <c r="G182" s="75"/>
    </row>
    <row r="183" spans="1:9" s="65" customFormat="1" ht="12.75" customHeight="1">
      <c r="B183" s="75"/>
      <c r="C183" s="75"/>
      <c r="D183" s="75"/>
      <c r="E183" s="75"/>
      <c r="F183" s="75"/>
      <c r="G183" s="75"/>
    </row>
    <row r="184" spans="1:9" s="65" customFormat="1">
      <c r="A184" s="25"/>
      <c r="B184" s="75"/>
      <c r="C184" s="75"/>
      <c r="D184" s="75"/>
      <c r="E184" s="75"/>
      <c r="F184" s="75"/>
      <c r="G184" s="75"/>
    </row>
    <row r="185" spans="1:9" s="65" customFormat="1" ht="12.75" customHeight="1">
      <c r="B185" s="75"/>
      <c r="C185" s="75"/>
      <c r="D185" s="75"/>
      <c r="E185" s="75"/>
      <c r="F185" s="75"/>
      <c r="G185" s="75"/>
    </row>
    <row r="186" spans="1:9" s="65" customFormat="1" ht="12.75" customHeight="1">
      <c r="B186" s="75"/>
      <c r="C186" s="75"/>
      <c r="D186" s="75"/>
      <c r="E186" s="75"/>
      <c r="F186" s="75"/>
      <c r="G186" s="75"/>
    </row>
    <row r="187" spans="1:9" s="65" customFormat="1" ht="12.75" customHeight="1">
      <c r="B187" s="75"/>
      <c r="C187" s="75"/>
      <c r="D187" s="75"/>
      <c r="E187" s="75"/>
      <c r="F187" s="75"/>
      <c r="G187" s="75"/>
    </row>
    <row r="188" spans="1:9" s="65" customFormat="1" ht="12.75" customHeight="1">
      <c r="B188" s="75"/>
      <c r="C188" s="75"/>
      <c r="D188" s="75"/>
      <c r="E188" s="75"/>
      <c r="F188" s="75"/>
      <c r="G188" s="75"/>
    </row>
    <row r="189" spans="1:9" s="25" customFormat="1">
      <c r="A189" s="65"/>
      <c r="B189" s="75"/>
      <c r="C189" s="75"/>
      <c r="D189" s="75"/>
      <c r="E189" s="75"/>
      <c r="F189" s="75"/>
      <c r="G189" s="75"/>
      <c r="H189" s="65"/>
    </row>
    <row r="190" spans="1:9" s="65" customFormat="1" ht="24.95" customHeight="1">
      <c r="B190" s="75"/>
      <c r="C190" s="75"/>
      <c r="D190" s="75"/>
      <c r="E190" s="75"/>
      <c r="F190" s="75"/>
      <c r="G190" s="75"/>
    </row>
    <row r="191" spans="1:9" s="65" customFormat="1" ht="15.95" customHeight="1">
      <c r="B191" s="75"/>
      <c r="C191" s="75"/>
      <c r="D191" s="75"/>
      <c r="E191" s="75"/>
      <c r="F191" s="75"/>
      <c r="G191" s="75"/>
    </row>
    <row r="192" spans="1:9" s="65" customFormat="1">
      <c r="B192" s="75"/>
      <c r="C192" s="75"/>
      <c r="D192" s="75"/>
      <c r="E192" s="75"/>
      <c r="F192" s="75"/>
      <c r="G192" s="75"/>
    </row>
    <row r="193" spans="1:9" s="65" customFormat="1">
      <c r="B193" s="75"/>
      <c r="C193" s="75"/>
      <c r="D193" s="75"/>
      <c r="E193" s="75"/>
      <c r="F193" s="75"/>
      <c r="G193" s="75"/>
    </row>
    <row r="194" spans="1:9" s="65" customFormat="1">
      <c r="B194" s="75"/>
      <c r="C194" s="75"/>
      <c r="D194" s="75"/>
      <c r="E194" s="75"/>
      <c r="F194" s="75"/>
      <c r="G194" s="75"/>
      <c r="H194" s="25"/>
    </row>
    <row r="195" spans="1:9" s="65" customFormat="1" ht="15.95" customHeight="1">
      <c r="B195" s="75"/>
      <c r="C195" s="75"/>
      <c r="D195" s="75"/>
      <c r="E195" s="75"/>
      <c r="F195" s="75"/>
      <c r="G195" s="75"/>
      <c r="H195" s="25"/>
    </row>
    <row r="196" spans="1:9" s="65" customFormat="1">
      <c r="B196" s="75"/>
      <c r="C196" s="75"/>
      <c r="D196" s="75"/>
      <c r="E196" s="75"/>
      <c r="F196" s="75"/>
      <c r="G196" s="75"/>
      <c r="H196" s="25"/>
    </row>
    <row r="197" spans="1:9" s="65" customFormat="1">
      <c r="B197" s="75"/>
      <c r="C197" s="75"/>
      <c r="D197" s="75"/>
      <c r="E197" s="75"/>
      <c r="F197" s="75"/>
      <c r="G197" s="75"/>
      <c r="H197" s="25"/>
    </row>
    <row r="198" spans="1:9" s="65" customFormat="1">
      <c r="B198" s="75"/>
      <c r="C198" s="75"/>
      <c r="D198" s="75"/>
      <c r="E198" s="75"/>
      <c r="F198" s="75"/>
      <c r="G198" s="75"/>
      <c r="H198" s="25"/>
      <c r="I198" s="269"/>
    </row>
    <row r="199" spans="1:9" s="65" customFormat="1">
      <c r="A199" s="25"/>
      <c r="B199" s="75"/>
      <c r="C199" s="75"/>
      <c r="D199" s="75"/>
      <c r="E199" s="75"/>
      <c r="F199" s="75"/>
      <c r="G199" s="75"/>
      <c r="H199" s="25"/>
    </row>
    <row r="200" spans="1:9" s="65" customFormat="1" ht="13.5" customHeight="1">
      <c r="B200" s="75"/>
      <c r="C200" s="75"/>
      <c r="D200" s="75"/>
      <c r="E200" s="75"/>
      <c r="F200" s="75"/>
      <c r="G200" s="75"/>
      <c r="H200" s="26"/>
    </row>
    <row r="201" spans="1:9" s="65" customFormat="1">
      <c r="B201" s="75"/>
      <c r="C201" s="75"/>
      <c r="D201" s="75"/>
      <c r="E201" s="75"/>
      <c r="F201" s="75"/>
      <c r="G201" s="75"/>
      <c r="H201" s="25"/>
    </row>
    <row r="202" spans="1:9" s="65" customFormat="1">
      <c r="B202" s="75"/>
      <c r="C202" s="75"/>
      <c r="D202" s="75"/>
      <c r="E202" s="75"/>
      <c r="F202" s="75"/>
      <c r="G202" s="75"/>
      <c r="H202" s="25"/>
    </row>
    <row r="203" spans="1:9" s="65" customFormat="1" ht="13.5" customHeight="1">
      <c r="B203" s="75"/>
      <c r="C203" s="75"/>
      <c r="D203" s="75"/>
      <c r="E203" s="75"/>
      <c r="F203" s="75"/>
      <c r="G203" s="75"/>
      <c r="H203" s="25"/>
    </row>
    <row r="204" spans="1:9" s="65" customFormat="1">
      <c r="B204" s="75"/>
      <c r="C204" s="75"/>
      <c r="D204" s="75"/>
      <c r="E204" s="75"/>
      <c r="F204" s="75"/>
      <c r="G204" s="75"/>
      <c r="H204" s="25"/>
    </row>
    <row r="205" spans="1:9" s="65" customFormat="1" ht="12.75" customHeight="1">
      <c r="B205" s="75"/>
      <c r="C205" s="75"/>
      <c r="D205" s="75"/>
      <c r="E205" s="75"/>
      <c r="F205" s="75"/>
      <c r="G205" s="75"/>
      <c r="H205" s="25"/>
    </row>
    <row r="206" spans="1:9" s="65" customFormat="1">
      <c r="B206" s="75"/>
      <c r="C206" s="75"/>
      <c r="D206" s="75"/>
      <c r="E206" s="75"/>
      <c r="F206" s="75"/>
      <c r="G206" s="75"/>
      <c r="H206" s="25"/>
    </row>
    <row r="207" spans="1:9" s="65" customFormat="1">
      <c r="B207" s="75"/>
      <c r="C207" s="75"/>
      <c r="D207" s="75"/>
      <c r="E207" s="75"/>
      <c r="F207" s="75"/>
      <c r="G207" s="75"/>
      <c r="H207" s="25"/>
    </row>
    <row r="208" spans="1:9" s="65" customFormat="1">
      <c r="B208" s="75"/>
      <c r="C208" s="75"/>
      <c r="D208" s="75"/>
      <c r="E208" s="75"/>
      <c r="F208" s="75"/>
      <c r="G208" s="75"/>
      <c r="H208" s="73"/>
    </row>
    <row r="209" spans="1:8" s="25" customFormat="1">
      <c r="A209" s="65"/>
      <c r="B209" s="75"/>
      <c r="C209" s="75"/>
      <c r="D209" s="75"/>
      <c r="E209" s="75"/>
      <c r="F209" s="75"/>
      <c r="G209" s="75"/>
      <c r="H209" s="73"/>
    </row>
    <row r="210" spans="1:8" s="25" customFormat="1" ht="24.95" customHeight="1">
      <c r="A210" s="65"/>
      <c r="B210" s="75"/>
      <c r="C210" s="75"/>
      <c r="D210" s="75"/>
      <c r="E210" s="75"/>
      <c r="F210" s="75"/>
      <c r="G210" s="75"/>
      <c r="H210" s="73"/>
    </row>
    <row r="211" spans="1:8" s="25" customFormat="1" ht="15.95" customHeight="1">
      <c r="A211" s="65"/>
      <c r="B211" s="75"/>
      <c r="C211" s="75"/>
      <c r="D211" s="75"/>
      <c r="E211" s="75"/>
      <c r="F211" s="75"/>
      <c r="G211" s="75"/>
      <c r="H211" s="73"/>
    </row>
    <row r="212" spans="1:8" s="25" customFormat="1">
      <c r="A212" s="65"/>
      <c r="B212" s="75"/>
      <c r="C212" s="75"/>
      <c r="D212" s="75"/>
      <c r="E212" s="75"/>
      <c r="F212" s="75"/>
      <c r="G212" s="75"/>
      <c r="H212" s="73"/>
    </row>
    <row r="213" spans="1:8" s="25" customFormat="1">
      <c r="A213" s="65"/>
      <c r="B213" s="75"/>
      <c r="C213" s="75"/>
      <c r="D213" s="75"/>
      <c r="E213" s="75"/>
      <c r="F213" s="75"/>
      <c r="G213" s="75"/>
      <c r="H213" s="73"/>
    </row>
    <row r="214" spans="1:8" s="25" customFormat="1">
      <c r="A214" s="65"/>
      <c r="B214" s="75"/>
      <c r="C214" s="75"/>
      <c r="D214" s="75"/>
      <c r="E214" s="75"/>
      <c r="F214" s="75"/>
      <c r="G214" s="75"/>
      <c r="H214" s="73"/>
    </row>
    <row r="215" spans="1:8" s="26" customFormat="1" ht="15.95" customHeight="1">
      <c r="A215" s="65"/>
      <c r="B215" s="75"/>
      <c r="C215" s="75"/>
      <c r="D215" s="75"/>
      <c r="E215" s="75"/>
      <c r="F215" s="75"/>
      <c r="G215" s="75"/>
      <c r="H215" s="73"/>
    </row>
    <row r="216" spans="1:8" s="25" customFormat="1">
      <c r="A216" s="65"/>
      <c r="B216" s="75"/>
      <c r="C216" s="75"/>
      <c r="D216" s="75"/>
      <c r="E216" s="75"/>
      <c r="F216" s="75"/>
      <c r="G216" s="75"/>
      <c r="H216" s="73"/>
    </row>
    <row r="217" spans="1:8" s="25" customFormat="1">
      <c r="A217" s="65"/>
      <c r="B217" s="75"/>
      <c r="C217" s="75"/>
      <c r="D217" s="75"/>
      <c r="E217" s="75"/>
      <c r="F217" s="75"/>
      <c r="G217" s="75"/>
      <c r="H217" s="73"/>
    </row>
    <row r="218" spans="1:8" s="25" customFormat="1" ht="12.75" customHeight="1">
      <c r="A218" s="65"/>
      <c r="B218" s="75"/>
      <c r="C218" s="75"/>
      <c r="D218" s="75"/>
      <c r="E218" s="75"/>
      <c r="F218" s="75"/>
      <c r="G218" s="75"/>
      <c r="H218" s="73"/>
    </row>
    <row r="219" spans="1:8" s="25" customFormat="1" ht="12.75" customHeight="1">
      <c r="B219" s="75"/>
      <c r="C219" s="75"/>
      <c r="D219" s="75"/>
      <c r="E219" s="75"/>
      <c r="F219" s="75"/>
      <c r="G219" s="75"/>
    </row>
    <row r="220" spans="1:8" s="25" customFormat="1" ht="12.75" customHeight="1">
      <c r="B220" s="75"/>
      <c r="C220" s="75"/>
      <c r="D220" s="75"/>
      <c r="E220" s="75"/>
      <c r="F220" s="75"/>
      <c r="G220" s="75"/>
      <c r="H220" s="26"/>
    </row>
    <row r="221" spans="1:8" s="25" customFormat="1" ht="12.75" customHeight="1">
      <c r="B221" s="75"/>
      <c r="C221" s="75"/>
      <c r="D221" s="75"/>
      <c r="E221" s="75"/>
      <c r="F221" s="75"/>
      <c r="G221" s="75"/>
      <c r="H221" s="26"/>
    </row>
    <row r="222" spans="1:8" s="25" customFormat="1">
      <c r="B222" s="75"/>
      <c r="C222" s="75"/>
      <c r="D222" s="75"/>
      <c r="E222" s="75"/>
      <c r="F222" s="75"/>
      <c r="G222" s="75"/>
      <c r="H222" s="26"/>
    </row>
    <row r="223" spans="1:8" s="73" customFormat="1" ht="24.95" customHeight="1">
      <c r="A223" s="25"/>
      <c r="B223" s="75"/>
      <c r="C223" s="75"/>
      <c r="D223" s="75"/>
      <c r="E223" s="75"/>
      <c r="F223" s="75"/>
      <c r="G223" s="75"/>
      <c r="H223" s="26"/>
    </row>
    <row r="224" spans="1:8" s="73" customFormat="1" ht="15.95" customHeight="1">
      <c r="A224" s="25"/>
      <c r="B224" s="75"/>
      <c r="C224" s="75"/>
      <c r="D224" s="75"/>
      <c r="E224" s="75"/>
      <c r="F224" s="75"/>
      <c r="G224" s="75"/>
      <c r="H224" s="26"/>
    </row>
    <row r="225" spans="1:8" s="73" customFormat="1">
      <c r="A225" s="26"/>
      <c r="B225" s="75"/>
      <c r="C225" s="75"/>
      <c r="D225" s="75"/>
      <c r="E225" s="75"/>
      <c r="F225" s="75"/>
      <c r="G225" s="75"/>
      <c r="H225" s="26"/>
    </row>
    <row r="226" spans="1:8" s="73" customFormat="1">
      <c r="A226" s="25"/>
      <c r="B226" s="75"/>
      <c r="C226" s="75"/>
      <c r="D226" s="75"/>
      <c r="E226" s="75"/>
      <c r="F226" s="75"/>
      <c r="G226" s="75"/>
      <c r="H226" s="25"/>
    </row>
    <row r="227" spans="1:8" s="73" customFormat="1" ht="15.95" customHeight="1">
      <c r="A227" s="25"/>
      <c r="B227" s="75"/>
      <c r="C227" s="75"/>
      <c r="D227" s="75"/>
      <c r="E227" s="75"/>
      <c r="F227" s="75"/>
      <c r="G227" s="75"/>
      <c r="H227" s="25"/>
    </row>
    <row r="228" spans="1:8" s="73" customFormat="1" ht="13.5" customHeight="1">
      <c r="A228" s="25"/>
      <c r="B228" s="75"/>
      <c r="C228" s="75"/>
      <c r="D228" s="75"/>
      <c r="E228" s="75"/>
      <c r="F228" s="75"/>
      <c r="G228" s="75"/>
      <c r="H228" s="25"/>
    </row>
    <row r="229" spans="1:8" s="73" customFormat="1" ht="12" customHeight="1">
      <c r="A229" s="25"/>
      <c r="B229" s="75"/>
      <c r="C229" s="75"/>
      <c r="D229" s="75"/>
      <c r="E229" s="75"/>
      <c r="F229" s="75"/>
      <c r="G229" s="75"/>
      <c r="H229" s="25"/>
    </row>
    <row r="230" spans="1:8" s="73" customFormat="1" ht="12.75" customHeight="1">
      <c r="A230" s="25"/>
      <c r="B230" s="75"/>
      <c r="C230" s="75"/>
      <c r="D230" s="75"/>
      <c r="E230" s="75"/>
      <c r="F230" s="75"/>
      <c r="G230" s="75"/>
      <c r="H230" s="25"/>
    </row>
    <row r="231" spans="1:8" s="73" customFormat="1" ht="15" customHeight="1">
      <c r="A231" s="25"/>
      <c r="B231" s="75"/>
      <c r="C231" s="75"/>
      <c r="D231" s="75"/>
      <c r="E231" s="75"/>
      <c r="F231" s="75"/>
      <c r="G231" s="75"/>
      <c r="H231" s="25"/>
    </row>
    <row r="232" spans="1:8" s="73" customFormat="1" ht="12.75" customHeight="1">
      <c r="A232" s="25"/>
      <c r="B232" s="75"/>
      <c r="C232" s="75"/>
      <c r="D232" s="75"/>
      <c r="E232" s="75"/>
      <c r="F232" s="75"/>
      <c r="G232" s="75"/>
      <c r="H232" s="25"/>
    </row>
    <row r="233" spans="1:8" s="73" customFormat="1" ht="12.75" customHeight="1">
      <c r="B233" s="75"/>
      <c r="C233" s="75"/>
      <c r="D233" s="75"/>
      <c r="E233" s="75"/>
      <c r="F233" s="75"/>
      <c r="G233" s="75"/>
      <c r="H233" s="65"/>
    </row>
    <row r="234" spans="1:8" s="25" customFormat="1">
      <c r="A234" s="73"/>
      <c r="B234" s="75"/>
      <c r="C234" s="75"/>
      <c r="D234" s="75"/>
      <c r="E234" s="75"/>
      <c r="F234" s="75"/>
      <c r="G234" s="75"/>
      <c r="H234" s="65"/>
    </row>
    <row r="235" spans="1:8" s="26" customFormat="1" ht="24.95" customHeight="1">
      <c r="A235" s="73"/>
      <c r="B235" s="75"/>
      <c r="C235" s="75"/>
      <c r="D235" s="75"/>
      <c r="E235" s="75"/>
      <c r="F235" s="75"/>
      <c r="G235" s="75"/>
      <c r="H235" s="65"/>
    </row>
    <row r="236" spans="1:8" s="26" customFormat="1" ht="15.95" customHeight="1">
      <c r="A236" s="73"/>
      <c r="B236" s="75"/>
      <c r="C236" s="75"/>
      <c r="D236" s="75"/>
      <c r="E236" s="75"/>
      <c r="F236" s="75"/>
      <c r="G236" s="75"/>
      <c r="H236" s="65"/>
    </row>
    <row r="237" spans="1:8" s="26" customFormat="1">
      <c r="A237" s="73"/>
      <c r="B237" s="75"/>
      <c r="C237" s="75"/>
      <c r="D237" s="75"/>
      <c r="E237" s="75"/>
      <c r="F237" s="75"/>
      <c r="G237" s="75"/>
      <c r="H237" s="65"/>
    </row>
    <row r="238" spans="1:8" s="26" customFormat="1">
      <c r="A238" s="73"/>
      <c r="B238" s="75"/>
      <c r="C238" s="75"/>
      <c r="D238" s="75"/>
      <c r="E238" s="75"/>
      <c r="F238" s="75"/>
      <c r="G238" s="75"/>
      <c r="H238" s="65"/>
    </row>
    <row r="239" spans="1:8" s="26" customFormat="1" ht="15.95" customHeight="1">
      <c r="A239" s="73"/>
      <c r="B239" s="75"/>
      <c r="C239" s="75"/>
      <c r="D239" s="75"/>
      <c r="E239" s="75"/>
      <c r="F239" s="75"/>
      <c r="G239" s="75"/>
      <c r="H239" s="65"/>
    </row>
    <row r="240" spans="1:8" s="26" customFormat="1">
      <c r="A240" s="73"/>
      <c r="B240" s="75"/>
      <c r="C240" s="75"/>
      <c r="D240" s="75"/>
      <c r="E240" s="75"/>
      <c r="F240" s="75"/>
      <c r="G240" s="75"/>
      <c r="H240" s="65"/>
    </row>
    <row r="241" spans="1:8" s="25" customFormat="1">
      <c r="A241" s="73"/>
      <c r="B241" s="75"/>
      <c r="C241" s="75"/>
      <c r="D241" s="75"/>
      <c r="E241" s="75"/>
      <c r="F241" s="75"/>
      <c r="G241" s="75"/>
      <c r="H241" s="65"/>
    </row>
    <row r="242" spans="1:8" s="25" customFormat="1">
      <c r="A242" s="73"/>
      <c r="B242" s="75"/>
      <c r="C242" s="75"/>
      <c r="D242" s="75"/>
      <c r="E242" s="75"/>
      <c r="F242" s="75"/>
      <c r="G242" s="75"/>
      <c r="H242" s="65"/>
    </row>
    <row r="243" spans="1:8" s="25" customFormat="1" ht="12.75" customHeight="1">
      <c r="A243" s="73"/>
      <c r="B243" s="75"/>
      <c r="C243" s="75"/>
      <c r="D243" s="75"/>
      <c r="E243" s="75"/>
      <c r="F243" s="75"/>
      <c r="G243" s="75"/>
      <c r="H243" s="65"/>
    </row>
    <row r="244" spans="1:8" s="25" customFormat="1" ht="12.75" customHeight="1">
      <c r="B244" s="75"/>
      <c r="C244" s="75"/>
      <c r="D244" s="75"/>
      <c r="E244" s="75"/>
      <c r="F244" s="75"/>
      <c r="G244" s="75"/>
      <c r="H244" s="65"/>
    </row>
    <row r="245" spans="1:8" s="25" customFormat="1" ht="12.75" customHeight="1">
      <c r="A245" s="26"/>
      <c r="B245" s="75"/>
      <c r="C245" s="75"/>
      <c r="D245" s="75"/>
      <c r="E245" s="75"/>
      <c r="F245" s="75"/>
      <c r="G245" s="75"/>
      <c r="H245" s="65"/>
    </row>
    <row r="246" spans="1:8" s="25" customFormat="1" ht="12.75" customHeight="1">
      <c r="A246" s="26"/>
      <c r="B246" s="75"/>
      <c r="C246" s="75"/>
      <c r="D246" s="75"/>
      <c r="E246" s="75"/>
      <c r="F246" s="75"/>
      <c r="G246" s="75"/>
      <c r="H246" s="65"/>
    </row>
    <row r="247" spans="1:8" s="25" customFormat="1">
      <c r="A247" s="26"/>
      <c r="B247" s="75"/>
      <c r="C247" s="75"/>
      <c r="D247" s="75"/>
      <c r="E247" s="75"/>
      <c r="F247" s="75"/>
      <c r="G247" s="75"/>
      <c r="H247" s="65"/>
    </row>
    <row r="248" spans="1:8" s="65" customFormat="1" ht="24.95" customHeight="1">
      <c r="A248" s="26"/>
      <c r="B248" s="75"/>
      <c r="C248" s="75"/>
      <c r="D248" s="75"/>
      <c r="E248" s="75"/>
      <c r="F248" s="75"/>
      <c r="G248" s="75"/>
    </row>
    <row r="249" spans="1:8" s="65" customFormat="1" ht="15" customHeight="1">
      <c r="A249" s="26"/>
      <c r="B249" s="75"/>
      <c r="C249" s="75"/>
      <c r="D249" s="75"/>
      <c r="E249" s="75"/>
      <c r="F249" s="75"/>
      <c r="G249" s="75"/>
    </row>
    <row r="250" spans="1:8" s="65" customFormat="1" ht="15" customHeight="1">
      <c r="A250" s="26"/>
      <c r="B250" s="75"/>
      <c r="C250" s="75"/>
      <c r="D250" s="75"/>
      <c r="E250" s="75"/>
      <c r="F250" s="75"/>
      <c r="G250" s="75"/>
    </row>
    <row r="251" spans="1:8" s="65" customFormat="1" ht="15" customHeight="1">
      <c r="A251" s="25"/>
      <c r="B251" s="75"/>
      <c r="C251" s="75"/>
      <c r="D251" s="75"/>
      <c r="E251" s="75"/>
      <c r="F251" s="75"/>
      <c r="G251" s="75"/>
    </row>
    <row r="252" spans="1:8" s="65" customFormat="1" ht="15" customHeight="1">
      <c r="A252" s="25"/>
      <c r="B252" s="75"/>
      <c r="C252" s="75"/>
      <c r="D252" s="75"/>
      <c r="E252" s="75"/>
      <c r="F252" s="75"/>
      <c r="G252" s="75"/>
    </row>
    <row r="253" spans="1:8" s="65" customFormat="1">
      <c r="A253" s="25"/>
      <c r="B253" s="75"/>
      <c r="C253" s="75"/>
      <c r="D253" s="75"/>
      <c r="E253" s="75"/>
      <c r="F253" s="75"/>
      <c r="G253" s="75"/>
    </row>
    <row r="254" spans="1:8" s="65" customFormat="1" ht="15" customHeight="1">
      <c r="A254" s="25"/>
      <c r="B254" s="75"/>
      <c r="C254" s="75"/>
      <c r="D254" s="75"/>
      <c r="E254" s="75"/>
      <c r="F254" s="75"/>
      <c r="G254" s="75"/>
    </row>
    <row r="255" spans="1:8" s="65" customFormat="1" ht="15" customHeight="1">
      <c r="A255" s="25"/>
      <c r="B255" s="75"/>
      <c r="C255" s="75"/>
      <c r="D255" s="75"/>
      <c r="E255" s="75"/>
      <c r="F255" s="75"/>
      <c r="G255" s="75"/>
    </row>
    <row r="256" spans="1:8" s="65" customFormat="1" ht="15" customHeight="1">
      <c r="A256" s="25"/>
      <c r="B256" s="75"/>
      <c r="C256" s="75"/>
      <c r="D256" s="75"/>
      <c r="E256" s="75"/>
      <c r="F256" s="75"/>
      <c r="G256" s="75"/>
    </row>
    <row r="257" spans="1:8" s="65" customFormat="1" ht="15" customHeight="1">
      <c r="A257" s="25"/>
      <c r="B257" s="75"/>
      <c r="C257" s="75"/>
      <c r="D257" s="75"/>
      <c r="E257" s="75"/>
      <c r="F257" s="75"/>
      <c r="G257" s="75"/>
      <c r="H257" s="73"/>
    </row>
    <row r="258" spans="1:8" s="65" customFormat="1" ht="15" customHeight="1">
      <c r="B258" s="75"/>
      <c r="C258" s="75"/>
      <c r="D258" s="75"/>
      <c r="E258" s="75"/>
      <c r="F258" s="75"/>
      <c r="G258" s="75"/>
    </row>
    <row r="259" spans="1:8" s="65" customFormat="1" ht="15" customHeight="1">
      <c r="B259" s="75"/>
      <c r="C259" s="75"/>
      <c r="D259" s="75"/>
      <c r="E259" s="75"/>
      <c r="F259" s="75"/>
      <c r="G259" s="75"/>
    </row>
    <row r="260" spans="1:8" s="65" customFormat="1" ht="24.95" customHeight="1">
      <c r="B260" s="75"/>
      <c r="C260" s="75"/>
      <c r="D260" s="75"/>
      <c r="E260" s="75"/>
      <c r="F260" s="75"/>
      <c r="G260" s="75"/>
    </row>
    <row r="261" spans="1:8" s="65" customFormat="1" ht="15" customHeight="1">
      <c r="B261" s="75"/>
      <c r="C261" s="75"/>
      <c r="D261" s="75"/>
      <c r="E261" s="75"/>
      <c r="F261" s="75"/>
      <c r="G261" s="75"/>
    </row>
    <row r="262" spans="1:8" s="65" customFormat="1" ht="15" customHeight="1">
      <c r="B262" s="75"/>
      <c r="C262" s="75"/>
      <c r="D262" s="75"/>
      <c r="E262" s="75"/>
      <c r="F262" s="75"/>
      <c r="G262" s="75"/>
    </row>
    <row r="263" spans="1:8" s="65" customFormat="1" ht="15" customHeight="1">
      <c r="B263" s="75"/>
      <c r="C263" s="75"/>
      <c r="D263" s="75"/>
      <c r="E263" s="75"/>
      <c r="F263" s="75"/>
      <c r="G263" s="75"/>
    </row>
    <row r="264" spans="1:8" s="65" customFormat="1" ht="15" customHeight="1">
      <c r="B264" s="75"/>
      <c r="C264" s="75"/>
      <c r="D264" s="75"/>
      <c r="E264" s="75"/>
      <c r="F264" s="75"/>
      <c r="G264" s="75"/>
      <c r="H264" s="73"/>
    </row>
    <row r="265" spans="1:8" s="65" customFormat="1">
      <c r="B265" s="75"/>
      <c r="C265" s="75"/>
      <c r="D265" s="75"/>
      <c r="E265" s="75"/>
      <c r="F265" s="75"/>
      <c r="G265" s="75"/>
      <c r="H265" s="73"/>
    </row>
    <row r="266" spans="1:8" s="65" customFormat="1">
      <c r="B266" s="75"/>
      <c r="C266" s="75"/>
      <c r="D266" s="75"/>
      <c r="E266" s="75"/>
      <c r="F266" s="75"/>
      <c r="G266" s="75"/>
      <c r="H266" s="73"/>
    </row>
    <row r="267" spans="1:8" s="65" customFormat="1" ht="15" customHeight="1">
      <c r="B267" s="75"/>
      <c r="C267" s="75"/>
      <c r="D267" s="75"/>
      <c r="E267" s="75"/>
      <c r="F267" s="75"/>
      <c r="G267" s="75"/>
      <c r="H267" s="73"/>
    </row>
    <row r="268" spans="1:8" s="65" customFormat="1" ht="15" customHeight="1">
      <c r="B268" s="75"/>
      <c r="C268" s="75"/>
      <c r="D268" s="75"/>
      <c r="E268" s="75"/>
      <c r="F268" s="75"/>
      <c r="G268" s="75"/>
      <c r="H268" s="26"/>
    </row>
    <row r="269" spans="1:8" s="65" customFormat="1" ht="15" customHeight="1">
      <c r="B269" s="75"/>
      <c r="C269" s="75"/>
      <c r="D269" s="75"/>
      <c r="E269" s="75"/>
      <c r="F269" s="75"/>
      <c r="G269" s="75"/>
      <c r="H269" s="73"/>
    </row>
    <row r="270" spans="1:8" s="65" customFormat="1" ht="15" customHeight="1">
      <c r="B270" s="75"/>
      <c r="C270" s="75"/>
      <c r="D270" s="75"/>
      <c r="E270" s="75"/>
      <c r="F270" s="75"/>
      <c r="G270" s="75"/>
      <c r="H270" s="73"/>
    </row>
    <row r="271" spans="1:8" s="65" customFormat="1" ht="15" customHeight="1">
      <c r="B271" s="75"/>
      <c r="C271" s="75"/>
      <c r="D271" s="75"/>
      <c r="E271" s="75"/>
      <c r="F271" s="75"/>
      <c r="G271" s="75"/>
      <c r="H271" s="73"/>
    </row>
    <row r="272" spans="1:8" s="73" customFormat="1" ht="24.95" customHeight="1">
      <c r="A272" s="65"/>
      <c r="B272" s="75"/>
      <c r="C272" s="75"/>
      <c r="D272" s="75"/>
      <c r="E272" s="75"/>
      <c r="F272" s="75"/>
      <c r="G272" s="75"/>
    </row>
    <row r="273" spans="1:8" s="65" customFormat="1" ht="15" customHeight="1">
      <c r="B273" s="75"/>
      <c r="C273" s="75"/>
      <c r="D273" s="75"/>
      <c r="E273" s="75"/>
      <c r="F273" s="75"/>
      <c r="G273" s="75"/>
      <c r="H273" s="73"/>
    </row>
    <row r="274" spans="1:8" s="65" customFormat="1" ht="15" customHeight="1">
      <c r="B274" s="75"/>
      <c r="C274" s="75"/>
      <c r="D274" s="75"/>
      <c r="E274" s="75"/>
      <c r="F274" s="75"/>
      <c r="G274" s="75"/>
      <c r="H274" s="73"/>
    </row>
    <row r="275" spans="1:8" s="65" customFormat="1" ht="15" customHeight="1">
      <c r="B275" s="75"/>
      <c r="C275" s="75"/>
      <c r="D275" s="75"/>
      <c r="E275" s="75"/>
      <c r="F275" s="75"/>
      <c r="G275" s="75"/>
      <c r="H275" s="73"/>
    </row>
    <row r="276" spans="1:8" s="65" customFormat="1" ht="15" customHeight="1">
      <c r="B276" s="75"/>
      <c r="C276" s="75"/>
      <c r="D276" s="75"/>
      <c r="E276" s="75"/>
      <c r="F276" s="75"/>
      <c r="G276" s="75"/>
      <c r="H276" s="73"/>
    </row>
    <row r="277" spans="1:8" s="65" customFormat="1" ht="15" customHeight="1">
      <c r="B277" s="75"/>
      <c r="C277" s="75"/>
      <c r="D277" s="75"/>
      <c r="E277" s="75"/>
      <c r="F277" s="75"/>
      <c r="G277" s="75"/>
      <c r="H277" s="73"/>
    </row>
    <row r="278" spans="1:8" s="65" customFormat="1" ht="15" customHeight="1">
      <c r="B278" s="75"/>
      <c r="C278" s="75"/>
      <c r="D278" s="75"/>
      <c r="E278" s="75"/>
      <c r="F278" s="75"/>
      <c r="G278" s="75"/>
      <c r="H278" s="73"/>
    </row>
    <row r="279" spans="1:8" s="73" customFormat="1" ht="15" customHeight="1">
      <c r="A279" s="65"/>
      <c r="B279" s="75"/>
      <c r="C279" s="75"/>
      <c r="D279" s="75"/>
      <c r="E279" s="75"/>
      <c r="F279" s="75"/>
      <c r="G279" s="75"/>
    </row>
    <row r="280" spans="1:8" s="73" customFormat="1" ht="15" customHeight="1">
      <c r="A280" s="65"/>
      <c r="B280" s="75"/>
      <c r="C280" s="75"/>
      <c r="D280" s="75"/>
      <c r="E280" s="75"/>
      <c r="F280" s="75"/>
      <c r="G280" s="75"/>
    </row>
    <row r="281" spans="1:8" s="73" customFormat="1" ht="15" customHeight="1">
      <c r="A281" s="65"/>
      <c r="B281" s="75"/>
      <c r="C281" s="75"/>
      <c r="D281" s="75"/>
      <c r="E281" s="75"/>
      <c r="F281" s="75"/>
      <c r="G281" s="75"/>
    </row>
    <row r="282" spans="1:8" s="73" customFormat="1" ht="15" customHeight="1">
      <c r="B282" s="75"/>
      <c r="C282" s="75"/>
      <c r="D282" s="75"/>
      <c r="E282" s="75"/>
      <c r="F282" s="75"/>
      <c r="G282" s="75"/>
    </row>
    <row r="283" spans="1:8" s="26" customFormat="1" ht="15" customHeight="1">
      <c r="A283" s="65"/>
      <c r="B283" s="75"/>
      <c r="C283" s="75"/>
      <c r="D283" s="75"/>
      <c r="E283" s="75"/>
      <c r="F283" s="75"/>
      <c r="G283" s="75"/>
      <c r="H283" s="73"/>
    </row>
    <row r="284" spans="1:8" s="73" customFormat="1" ht="24.95" customHeight="1">
      <c r="A284" s="65"/>
      <c r="B284" s="75"/>
      <c r="C284" s="75"/>
      <c r="D284" s="75"/>
      <c r="E284" s="75"/>
      <c r="F284" s="75"/>
      <c r="G284" s="75"/>
      <c r="H284" s="26"/>
    </row>
    <row r="285" spans="1:8" s="73" customFormat="1" ht="15" customHeight="1">
      <c r="A285" s="65"/>
      <c r="B285" s="75"/>
      <c r="C285" s="75"/>
      <c r="D285" s="75"/>
      <c r="E285" s="75"/>
      <c r="F285" s="75"/>
      <c r="G285" s="75"/>
    </row>
    <row r="286" spans="1:8" s="73" customFormat="1" ht="15" customHeight="1">
      <c r="A286" s="65"/>
      <c r="B286" s="75"/>
      <c r="C286" s="75"/>
      <c r="D286" s="75"/>
      <c r="E286" s="75"/>
      <c r="F286" s="75"/>
      <c r="G286" s="75"/>
    </row>
    <row r="287" spans="1:8" s="73" customFormat="1" ht="15" customHeight="1">
      <c r="A287" s="65"/>
      <c r="B287" s="75"/>
      <c r="C287" s="75"/>
      <c r="D287" s="75"/>
      <c r="E287" s="75"/>
      <c r="F287" s="75"/>
      <c r="G287" s="75"/>
    </row>
    <row r="288" spans="1:8" s="73" customFormat="1" ht="15" customHeight="1">
      <c r="A288" s="65"/>
      <c r="B288" s="75"/>
      <c r="C288" s="75"/>
      <c r="D288" s="75"/>
      <c r="E288" s="75"/>
      <c r="F288" s="75"/>
      <c r="G288" s="75"/>
    </row>
    <row r="289" spans="1:7" s="73" customFormat="1" ht="15" customHeight="1">
      <c r="B289" s="75"/>
      <c r="C289" s="75"/>
      <c r="D289" s="75"/>
      <c r="E289" s="75"/>
      <c r="F289" s="75"/>
      <c r="G289" s="75"/>
    </row>
    <row r="290" spans="1:7" s="73" customFormat="1" ht="15" customHeight="1">
      <c r="B290" s="75"/>
      <c r="C290" s="75"/>
      <c r="D290" s="75"/>
      <c r="E290" s="75"/>
      <c r="F290" s="75"/>
      <c r="G290" s="75"/>
    </row>
    <row r="291" spans="1:7" s="73" customFormat="1" ht="15" customHeight="1">
      <c r="B291" s="75"/>
      <c r="C291" s="75"/>
      <c r="D291" s="75"/>
      <c r="E291" s="75"/>
      <c r="F291" s="75"/>
      <c r="G291" s="75"/>
    </row>
    <row r="292" spans="1:7" s="73" customFormat="1" ht="15" customHeight="1">
      <c r="B292" s="75"/>
      <c r="C292" s="75"/>
      <c r="D292" s="75"/>
      <c r="E292" s="75"/>
      <c r="F292" s="75"/>
      <c r="G292" s="75"/>
    </row>
    <row r="293" spans="1:7" s="73" customFormat="1" ht="25.5" customHeight="1">
      <c r="A293" s="26"/>
      <c r="B293" s="75"/>
      <c r="C293" s="75"/>
      <c r="D293" s="75"/>
      <c r="E293" s="75"/>
      <c r="F293" s="75"/>
      <c r="G293" s="75"/>
    </row>
    <row r="294" spans="1:7" s="73" customFormat="1" ht="15" customHeight="1">
      <c r="B294" s="75"/>
      <c r="C294" s="75"/>
      <c r="D294" s="75"/>
      <c r="E294" s="75"/>
      <c r="F294" s="75"/>
      <c r="G294" s="75"/>
    </row>
    <row r="295" spans="1:7" s="73" customFormat="1" ht="15" customHeight="1">
      <c r="B295" s="75"/>
      <c r="C295" s="75"/>
      <c r="D295" s="75"/>
      <c r="E295" s="75"/>
      <c r="F295" s="75"/>
      <c r="G295" s="75"/>
    </row>
    <row r="296" spans="1:7" s="73" customFormat="1" ht="15" customHeight="1">
      <c r="B296" s="75"/>
      <c r="C296" s="75"/>
      <c r="D296" s="75"/>
      <c r="E296" s="75"/>
      <c r="F296" s="75"/>
      <c r="G296" s="75"/>
    </row>
    <row r="297" spans="1:7" s="73" customFormat="1" ht="15" customHeight="1">
      <c r="B297" s="75"/>
      <c r="C297" s="75"/>
      <c r="D297" s="75"/>
      <c r="E297" s="75"/>
      <c r="F297" s="75"/>
      <c r="G297" s="75"/>
    </row>
    <row r="298" spans="1:7" s="73" customFormat="1" ht="15" customHeight="1">
      <c r="B298" s="75"/>
      <c r="C298" s="75"/>
      <c r="D298" s="75"/>
      <c r="E298" s="75"/>
      <c r="F298" s="75"/>
      <c r="G298" s="75"/>
    </row>
    <row r="299" spans="1:7" s="26" customFormat="1" ht="15" customHeight="1">
      <c r="A299" s="73"/>
      <c r="B299" s="75"/>
      <c r="C299" s="75"/>
      <c r="D299" s="75"/>
      <c r="E299" s="75"/>
      <c r="F299" s="75"/>
      <c r="G299" s="75"/>
    </row>
    <row r="300" spans="1:7" s="73" customFormat="1" ht="24.95" customHeight="1">
      <c r="B300" s="75"/>
      <c r="C300" s="75"/>
      <c r="D300" s="75"/>
      <c r="E300" s="75"/>
      <c r="F300" s="75"/>
      <c r="G300" s="75"/>
    </row>
    <row r="301" spans="1:7" s="73" customFormat="1" ht="15" customHeight="1">
      <c r="B301" s="75"/>
      <c r="C301" s="75"/>
      <c r="D301" s="75"/>
      <c r="E301" s="75"/>
      <c r="F301" s="75"/>
      <c r="G301" s="75"/>
    </row>
    <row r="302" spans="1:7" s="73" customFormat="1" ht="15" customHeight="1">
      <c r="B302" s="75"/>
      <c r="C302" s="75"/>
      <c r="D302" s="75"/>
      <c r="E302" s="75"/>
      <c r="F302" s="75"/>
      <c r="G302" s="75"/>
    </row>
    <row r="303" spans="1:7" s="73" customFormat="1" ht="15" customHeight="1">
      <c r="B303" s="75"/>
      <c r="C303" s="75"/>
      <c r="D303" s="75"/>
      <c r="E303" s="75"/>
      <c r="F303" s="75"/>
      <c r="G303" s="75"/>
    </row>
    <row r="304" spans="1:7" s="73" customFormat="1" ht="15" customHeight="1">
      <c r="B304" s="75"/>
      <c r="C304" s="75"/>
      <c r="D304" s="75"/>
      <c r="E304" s="75"/>
      <c r="F304" s="75"/>
      <c r="G304" s="75"/>
    </row>
    <row r="305" spans="1:8" s="73" customFormat="1" ht="15" customHeight="1">
      <c r="B305" s="75"/>
      <c r="C305" s="75"/>
      <c r="D305" s="75"/>
      <c r="E305" s="75"/>
      <c r="F305" s="75"/>
      <c r="G305" s="75"/>
    </row>
    <row r="306" spans="1:8" s="73" customFormat="1">
      <c r="B306" s="75"/>
      <c r="C306" s="75"/>
      <c r="D306" s="75"/>
      <c r="E306" s="75"/>
      <c r="F306" s="75"/>
      <c r="G306" s="75"/>
      <c r="H306" s="26"/>
    </row>
    <row r="307" spans="1:8" s="73" customFormat="1">
      <c r="B307" s="75"/>
      <c r="C307" s="75"/>
      <c r="D307" s="75"/>
      <c r="E307" s="75"/>
      <c r="F307" s="75"/>
      <c r="G307" s="75"/>
    </row>
    <row r="308" spans="1:8" s="73" customFormat="1" ht="24" customHeight="1">
      <c r="B308" s="75"/>
      <c r="C308" s="75"/>
      <c r="D308" s="75"/>
      <c r="E308" s="75"/>
      <c r="F308" s="75"/>
      <c r="G308" s="75"/>
    </row>
    <row r="309" spans="1:8" s="73" customFormat="1" ht="15" customHeight="1">
      <c r="A309" s="26"/>
      <c r="B309" s="75"/>
      <c r="C309" s="75"/>
      <c r="D309" s="75"/>
      <c r="E309" s="75"/>
      <c r="F309" s="75"/>
      <c r="G309" s="75"/>
    </row>
    <row r="310" spans="1:8" s="73" customFormat="1" ht="15" customHeight="1">
      <c r="B310" s="75"/>
      <c r="C310" s="75"/>
      <c r="D310" s="75"/>
      <c r="E310" s="75"/>
      <c r="F310" s="75"/>
      <c r="G310" s="75"/>
    </row>
    <row r="311" spans="1:8" s="73" customFormat="1" ht="15" customHeight="1">
      <c r="B311" s="75"/>
      <c r="C311" s="75"/>
      <c r="D311" s="75"/>
      <c r="E311" s="75"/>
      <c r="F311" s="75"/>
      <c r="G311" s="75"/>
    </row>
    <row r="312" spans="1:8" s="73" customFormat="1" ht="15" customHeight="1">
      <c r="B312" s="75"/>
      <c r="C312" s="75"/>
      <c r="D312" s="75"/>
      <c r="E312" s="75"/>
      <c r="F312" s="75"/>
      <c r="G312" s="75"/>
    </row>
    <row r="313" spans="1:8" s="73" customFormat="1" ht="15" customHeight="1">
      <c r="B313" s="75"/>
      <c r="C313" s="75"/>
      <c r="D313" s="75"/>
      <c r="E313" s="75"/>
      <c r="F313" s="75"/>
      <c r="G313" s="75"/>
      <c r="H313" s="26"/>
    </row>
    <row r="314" spans="1:8" s="26" customFormat="1" ht="15" customHeight="1">
      <c r="A314" s="73"/>
      <c r="B314" s="75"/>
      <c r="C314" s="75"/>
      <c r="D314" s="75"/>
      <c r="E314" s="75"/>
      <c r="F314" s="75"/>
      <c r="G314" s="75"/>
      <c r="H314" s="73"/>
    </row>
    <row r="315" spans="1:8" s="73" customFormat="1" ht="24.95" customHeight="1">
      <c r="B315" s="75"/>
      <c r="C315" s="75"/>
      <c r="D315" s="75"/>
      <c r="E315" s="75"/>
      <c r="F315" s="75"/>
      <c r="G315" s="75"/>
    </row>
    <row r="316" spans="1:8" s="73" customFormat="1" ht="15" customHeight="1">
      <c r="B316" s="75"/>
      <c r="C316" s="75"/>
      <c r="D316" s="75"/>
      <c r="E316" s="75"/>
      <c r="F316" s="75"/>
      <c r="G316" s="75"/>
    </row>
    <row r="317" spans="1:8" s="73" customFormat="1" ht="15" customHeight="1">
      <c r="B317" s="75"/>
      <c r="C317" s="75"/>
      <c r="D317" s="75"/>
      <c r="E317" s="75"/>
      <c r="F317" s="75"/>
      <c r="G317" s="75"/>
    </row>
    <row r="318" spans="1:8" s="73" customFormat="1" ht="15" customHeight="1">
      <c r="B318" s="75"/>
      <c r="C318" s="75"/>
      <c r="D318" s="75"/>
      <c r="E318" s="75"/>
      <c r="F318" s="75"/>
      <c r="G318" s="75"/>
    </row>
    <row r="319" spans="1:8" s="73" customFormat="1" ht="15" customHeight="1">
      <c r="B319" s="75"/>
      <c r="C319" s="75"/>
      <c r="D319" s="75"/>
      <c r="E319" s="75"/>
      <c r="F319" s="75"/>
      <c r="G319" s="75"/>
    </row>
    <row r="320" spans="1:8" s="73" customFormat="1" ht="15" customHeight="1">
      <c r="B320" s="75"/>
      <c r="C320" s="75"/>
      <c r="D320" s="75"/>
      <c r="E320" s="75"/>
      <c r="F320" s="75"/>
      <c r="G320" s="75"/>
    </row>
    <row r="321" spans="1:8" s="26" customFormat="1" ht="17.25" customHeight="1">
      <c r="A321" s="73"/>
      <c r="B321" s="75"/>
      <c r="C321" s="75"/>
      <c r="D321" s="75"/>
      <c r="E321" s="75"/>
      <c r="F321" s="75"/>
      <c r="G321" s="75"/>
    </row>
    <row r="322" spans="1:8" s="73" customFormat="1" ht="24.75" customHeight="1">
      <c r="B322" s="75"/>
      <c r="C322" s="75"/>
      <c r="D322" s="75"/>
      <c r="E322" s="75"/>
      <c r="F322" s="75"/>
      <c r="G322" s="75"/>
      <c r="H322" s="26"/>
    </row>
    <row r="323" spans="1:8" s="73" customFormat="1" ht="15" customHeight="1">
      <c r="B323" s="75"/>
      <c r="C323" s="75"/>
      <c r="D323" s="75"/>
      <c r="E323" s="75"/>
      <c r="F323" s="75"/>
      <c r="G323" s="75"/>
      <c r="H323" s="26"/>
    </row>
    <row r="324" spans="1:8" s="73" customFormat="1" ht="15" customHeight="1">
      <c r="A324" s="26"/>
      <c r="B324" s="75"/>
      <c r="C324" s="75"/>
      <c r="D324" s="75"/>
      <c r="E324" s="75"/>
      <c r="F324" s="75"/>
      <c r="G324" s="75"/>
      <c r="H324" s="26"/>
    </row>
    <row r="325" spans="1:8" s="73" customFormat="1" ht="15" customHeight="1">
      <c r="B325" s="75"/>
      <c r="C325" s="75"/>
      <c r="D325" s="75"/>
      <c r="E325" s="75"/>
      <c r="F325" s="75"/>
      <c r="G325" s="75"/>
      <c r="H325" s="26"/>
    </row>
    <row r="326" spans="1:8" s="73" customFormat="1" ht="15" customHeight="1">
      <c r="B326" s="75"/>
      <c r="C326" s="75"/>
      <c r="D326" s="75"/>
      <c r="E326" s="75"/>
      <c r="F326" s="75"/>
      <c r="G326" s="75"/>
      <c r="H326" s="26"/>
    </row>
    <row r="327" spans="1:8" s="73" customFormat="1" ht="15" customHeight="1">
      <c r="B327" s="75"/>
      <c r="C327" s="75"/>
      <c r="D327" s="75"/>
      <c r="E327" s="75"/>
      <c r="F327" s="75"/>
      <c r="G327" s="75"/>
      <c r="H327" s="26"/>
    </row>
    <row r="328" spans="1:8" s="26" customFormat="1" ht="15" customHeight="1">
      <c r="A328" s="73"/>
      <c r="B328" s="75"/>
      <c r="C328" s="75"/>
      <c r="D328" s="75"/>
      <c r="E328" s="75"/>
      <c r="F328" s="75"/>
      <c r="G328" s="75"/>
      <c r="H328" s="73"/>
    </row>
    <row r="329" spans="1:8" s="73" customFormat="1" ht="24.95" customHeight="1">
      <c r="B329" s="75"/>
      <c r="C329" s="75"/>
      <c r="D329" s="75"/>
      <c r="E329" s="75"/>
      <c r="F329" s="75"/>
      <c r="G329" s="75"/>
    </row>
    <row r="330" spans="1:8" s="73" customFormat="1" ht="15" customHeight="1">
      <c r="B330" s="75"/>
      <c r="C330" s="75"/>
      <c r="D330" s="75"/>
      <c r="E330" s="75"/>
      <c r="F330" s="75"/>
      <c r="G330" s="75"/>
    </row>
    <row r="331" spans="1:8" s="73" customFormat="1" ht="15" customHeight="1">
      <c r="A331" s="26"/>
      <c r="B331" s="75"/>
      <c r="C331" s="75"/>
      <c r="D331" s="75"/>
      <c r="E331" s="75"/>
      <c r="F331" s="75"/>
      <c r="G331" s="75"/>
    </row>
    <row r="332" spans="1:8" s="73" customFormat="1" ht="15" customHeight="1">
      <c r="B332" s="75"/>
      <c r="C332" s="75"/>
      <c r="D332" s="75"/>
      <c r="E332" s="75"/>
      <c r="F332" s="75"/>
      <c r="G332" s="75"/>
    </row>
    <row r="333" spans="1:8" s="73" customFormat="1" ht="15" customHeight="1">
      <c r="B333" s="75"/>
      <c r="C333" s="75"/>
      <c r="D333" s="75"/>
      <c r="E333" s="75"/>
      <c r="F333" s="75"/>
      <c r="G333" s="75"/>
    </row>
    <row r="334" spans="1:8" s="73" customFormat="1" ht="15" customHeight="1">
      <c r="B334" s="75"/>
      <c r="C334" s="75"/>
      <c r="D334" s="75"/>
      <c r="E334" s="75"/>
      <c r="F334" s="75"/>
      <c r="G334" s="75"/>
      <c r="H334" s="26"/>
    </row>
    <row r="335" spans="1:8" s="73" customFormat="1" ht="15" customHeight="1">
      <c r="B335" s="75"/>
      <c r="C335" s="75"/>
      <c r="D335" s="75"/>
      <c r="E335" s="75"/>
      <c r="F335" s="75"/>
      <c r="G335" s="75"/>
    </row>
    <row r="336" spans="1:8" s="26" customFormat="1" ht="15" customHeight="1">
      <c r="A336" s="73"/>
      <c r="B336" s="75"/>
      <c r="C336" s="75"/>
      <c r="D336" s="75"/>
      <c r="E336" s="75"/>
      <c r="F336" s="75"/>
      <c r="G336" s="75"/>
      <c r="H336" s="73"/>
    </row>
    <row r="337" spans="1:8" s="26" customFormat="1" ht="15" customHeight="1">
      <c r="A337" s="73"/>
      <c r="B337" s="75"/>
      <c r="C337" s="75"/>
      <c r="D337" s="75"/>
      <c r="E337" s="75"/>
      <c r="F337" s="75"/>
      <c r="G337" s="75"/>
      <c r="H337" s="73"/>
    </row>
    <row r="338" spans="1:8" s="26" customFormat="1" ht="15" customHeight="1">
      <c r="B338" s="75"/>
      <c r="C338" s="75"/>
      <c r="D338" s="75"/>
      <c r="E338" s="75"/>
      <c r="F338" s="75"/>
      <c r="G338" s="75"/>
      <c r="H338" s="73"/>
    </row>
    <row r="339" spans="1:8" s="26" customFormat="1" ht="15" customHeight="1">
      <c r="A339" s="73"/>
      <c r="B339" s="75"/>
      <c r="C339" s="75"/>
      <c r="D339" s="75"/>
      <c r="E339" s="75"/>
      <c r="F339" s="75"/>
      <c r="G339" s="75"/>
      <c r="H339" s="73"/>
    </row>
    <row r="340" spans="1:8" s="26" customFormat="1" ht="15" customHeight="1">
      <c r="A340" s="73"/>
      <c r="B340" s="75"/>
      <c r="C340" s="75"/>
      <c r="D340" s="75"/>
      <c r="E340" s="75"/>
      <c r="F340" s="75"/>
      <c r="G340" s="75"/>
    </row>
    <row r="341" spans="1:8" s="26" customFormat="1" ht="15" customHeight="1">
      <c r="A341" s="73"/>
      <c r="B341" s="75"/>
      <c r="C341" s="75"/>
      <c r="D341" s="75"/>
      <c r="E341" s="75"/>
      <c r="F341" s="75"/>
      <c r="G341" s="75"/>
      <c r="H341" s="25"/>
    </row>
    <row r="342" spans="1:8" s="26" customFormat="1" ht="24.95" customHeight="1">
      <c r="A342" s="73"/>
      <c r="B342" s="75"/>
      <c r="C342" s="75"/>
      <c r="D342" s="75"/>
      <c r="E342" s="75"/>
      <c r="F342" s="75"/>
      <c r="G342" s="75"/>
      <c r="H342" s="25"/>
    </row>
    <row r="343" spans="1:8" s="73" customFormat="1" ht="15" customHeight="1">
      <c r="B343" s="75"/>
      <c r="C343" s="75"/>
      <c r="D343" s="75"/>
      <c r="E343" s="75"/>
      <c r="F343" s="75"/>
      <c r="G343" s="75"/>
      <c r="H343" s="25"/>
    </row>
    <row r="344" spans="1:8" s="73" customFormat="1" ht="15" customHeight="1">
      <c r="B344" s="75"/>
      <c r="C344" s="75"/>
      <c r="D344" s="75"/>
      <c r="E344" s="75"/>
      <c r="F344" s="75"/>
      <c r="G344" s="75"/>
      <c r="H344" s="25"/>
    </row>
    <row r="345" spans="1:8" s="73" customFormat="1" ht="15" customHeight="1">
      <c r="B345" s="75"/>
      <c r="C345" s="75"/>
      <c r="D345" s="75"/>
      <c r="E345" s="75"/>
      <c r="F345" s="75"/>
      <c r="G345" s="75"/>
      <c r="H345" s="25"/>
    </row>
    <row r="346" spans="1:8" s="73" customFormat="1" ht="15" customHeight="1">
      <c r="A346" s="26"/>
      <c r="B346" s="75"/>
      <c r="C346" s="75"/>
      <c r="D346" s="75"/>
      <c r="E346" s="75"/>
      <c r="F346" s="75"/>
      <c r="G346" s="75"/>
      <c r="H346" s="25"/>
    </row>
    <row r="347" spans="1:8" s="73" customFormat="1" ht="15" customHeight="1">
      <c r="A347" s="26"/>
      <c r="B347" s="75"/>
      <c r="C347" s="75"/>
      <c r="D347" s="75"/>
      <c r="E347" s="75"/>
      <c r="F347" s="75"/>
      <c r="G347" s="75"/>
      <c r="H347" s="8"/>
    </row>
    <row r="348" spans="1:8" s="73" customFormat="1" ht="21.75" customHeight="1">
      <c r="A348" s="26"/>
      <c r="B348" s="75"/>
      <c r="C348" s="75"/>
      <c r="D348" s="75"/>
      <c r="E348" s="75"/>
      <c r="F348" s="75"/>
      <c r="G348" s="75"/>
      <c r="H348" s="8"/>
    </row>
    <row r="349" spans="1:8" s="26" customFormat="1" ht="21.75" customHeight="1">
      <c r="B349" s="75"/>
      <c r="C349" s="75"/>
      <c r="D349" s="75"/>
      <c r="E349" s="75"/>
      <c r="F349" s="75"/>
      <c r="G349" s="75"/>
      <c r="H349" s="8"/>
    </row>
    <row r="350" spans="1:8" s="73" customFormat="1" ht="15" customHeight="1">
      <c r="A350" s="26"/>
      <c r="B350" s="75"/>
      <c r="C350" s="75"/>
      <c r="D350" s="75"/>
      <c r="E350" s="75"/>
      <c r="F350" s="75"/>
      <c r="G350" s="75"/>
      <c r="H350" s="8"/>
    </row>
    <row r="351" spans="1:8" s="73" customFormat="1" ht="15" customHeight="1">
      <c r="A351" s="26"/>
      <c r="B351" s="75"/>
      <c r="C351" s="75"/>
      <c r="D351" s="75"/>
      <c r="E351" s="75"/>
      <c r="F351" s="75"/>
      <c r="G351" s="75"/>
      <c r="H351" s="105"/>
    </row>
    <row r="352" spans="1:8" s="73" customFormat="1" ht="15" customHeight="1">
      <c r="A352" s="26"/>
      <c r="B352" s="75"/>
      <c r="C352" s="75"/>
      <c r="D352" s="75"/>
      <c r="E352" s="75"/>
      <c r="F352" s="75"/>
      <c r="G352" s="75"/>
      <c r="H352" s="8"/>
    </row>
    <row r="353" spans="1:8" s="73" customFormat="1" ht="15" customHeight="1">
      <c r="B353" s="75"/>
      <c r="C353" s="75"/>
      <c r="D353" s="75"/>
      <c r="E353" s="75"/>
      <c r="F353" s="75"/>
      <c r="G353" s="75"/>
      <c r="H353" s="8"/>
    </row>
    <row r="354" spans="1:8" s="73" customFormat="1" ht="15" customHeight="1">
      <c r="B354" s="75"/>
      <c r="C354" s="75"/>
      <c r="D354" s="75"/>
      <c r="E354" s="75"/>
      <c r="F354" s="75"/>
      <c r="G354" s="75"/>
      <c r="H354" s="8"/>
    </row>
    <row r="355" spans="1:8" s="26" customFormat="1" ht="15" customHeight="1">
      <c r="A355" s="73"/>
      <c r="B355" s="75"/>
      <c r="C355" s="75"/>
      <c r="D355" s="75"/>
      <c r="E355" s="75"/>
      <c r="F355" s="75"/>
      <c r="G355" s="75"/>
      <c r="H355" s="8"/>
    </row>
    <row r="356" spans="1:8" s="25" customFormat="1" ht="15" customHeight="1">
      <c r="A356" s="73"/>
      <c r="B356" s="75"/>
      <c r="C356" s="75"/>
      <c r="D356" s="75"/>
      <c r="E356" s="75"/>
      <c r="F356" s="75"/>
      <c r="G356" s="75"/>
      <c r="H356" s="8"/>
    </row>
    <row r="357" spans="1:8" s="25" customFormat="1" ht="15" customHeight="1">
      <c r="A357" s="73"/>
      <c r="B357" s="75"/>
      <c r="C357" s="75"/>
      <c r="D357" s="75"/>
      <c r="E357" s="75"/>
      <c r="F357" s="75"/>
      <c r="G357" s="75"/>
      <c r="H357" s="8"/>
    </row>
    <row r="358" spans="1:8" s="25" customFormat="1" ht="15" customHeight="1">
      <c r="A358" s="73"/>
      <c r="B358" s="75"/>
      <c r="C358" s="75"/>
      <c r="D358" s="75"/>
      <c r="E358" s="75"/>
      <c r="F358" s="75"/>
      <c r="G358" s="75"/>
      <c r="H358" s="8"/>
    </row>
    <row r="359" spans="1:8" s="25" customFormat="1" ht="15" customHeight="1">
      <c r="A359" s="26"/>
      <c r="B359" s="75"/>
      <c r="C359" s="75"/>
      <c r="D359" s="75"/>
      <c r="E359" s="75"/>
      <c r="F359" s="75"/>
      <c r="G359" s="75"/>
      <c r="H359" s="8"/>
    </row>
    <row r="360" spans="1:8" s="25" customFormat="1" ht="15" customHeight="1">
      <c r="A360" s="73"/>
      <c r="B360" s="75"/>
      <c r="C360" s="75"/>
      <c r="D360" s="75"/>
      <c r="E360" s="75"/>
      <c r="F360" s="75"/>
      <c r="G360" s="75"/>
      <c r="H360" s="8"/>
    </row>
    <row r="361" spans="1:8" s="25" customFormat="1" ht="15" customHeight="1">
      <c r="A361" s="73"/>
      <c r="B361" s="75"/>
      <c r="C361" s="75"/>
      <c r="D361" s="75"/>
      <c r="E361" s="75"/>
      <c r="F361" s="75"/>
      <c r="G361" s="75"/>
      <c r="H361" s="8"/>
    </row>
    <row r="362" spans="1:8" s="8" customFormat="1">
      <c r="A362" s="73"/>
      <c r="B362" s="75"/>
      <c r="C362" s="75"/>
      <c r="D362" s="75"/>
      <c r="E362" s="75"/>
      <c r="F362" s="75"/>
      <c r="G362" s="75"/>
    </row>
    <row r="363" spans="1:8" s="8" customFormat="1">
      <c r="A363" s="73"/>
      <c r="B363" s="75"/>
      <c r="C363" s="75"/>
      <c r="D363" s="75"/>
      <c r="E363" s="75"/>
      <c r="F363" s="75"/>
      <c r="G363" s="75"/>
    </row>
    <row r="364" spans="1:8" s="8" customFormat="1">
      <c r="A364" s="73"/>
      <c r="B364" s="75"/>
      <c r="C364" s="75"/>
      <c r="D364" s="75"/>
      <c r="E364" s="75"/>
      <c r="F364" s="75"/>
      <c r="G364" s="75"/>
    </row>
    <row r="365" spans="1:8" s="8" customFormat="1">
      <c r="A365" s="26"/>
      <c r="B365" s="75"/>
      <c r="C365" s="75"/>
      <c r="D365" s="75"/>
      <c r="E365" s="75"/>
      <c r="F365" s="75"/>
      <c r="G365" s="75"/>
    </row>
    <row r="366" spans="1:8" s="8" customFormat="1">
      <c r="A366" s="25"/>
      <c r="B366" s="75"/>
      <c r="C366" s="75"/>
      <c r="D366" s="75"/>
      <c r="E366" s="75"/>
      <c r="F366" s="75"/>
      <c r="G366" s="75"/>
    </row>
    <row r="367" spans="1:8" s="8" customFormat="1">
      <c r="A367" s="25"/>
      <c r="B367" s="75"/>
      <c r="C367" s="75"/>
      <c r="D367" s="75"/>
      <c r="E367" s="75"/>
      <c r="F367" s="75"/>
      <c r="G367" s="75"/>
    </row>
    <row r="368" spans="1:8" s="8" customFormat="1">
      <c r="A368" s="25"/>
      <c r="B368" s="75"/>
      <c r="C368" s="75"/>
      <c r="D368" s="75"/>
      <c r="E368" s="75"/>
      <c r="F368" s="75"/>
      <c r="G368" s="75"/>
    </row>
    <row r="369" spans="1:7" s="8" customFormat="1">
      <c r="A369" s="25"/>
      <c r="B369" s="75"/>
      <c r="C369" s="75"/>
      <c r="D369" s="75"/>
      <c r="E369" s="75"/>
      <c r="F369" s="75"/>
      <c r="G369" s="75"/>
    </row>
    <row r="370" spans="1:7" s="8" customFormat="1">
      <c r="A370" s="25"/>
      <c r="B370" s="75"/>
      <c r="C370" s="75"/>
      <c r="D370" s="75"/>
      <c r="E370" s="75"/>
      <c r="F370" s="75"/>
      <c r="G370" s="75"/>
    </row>
    <row r="371" spans="1:7" s="8" customFormat="1">
      <c r="A371" s="25"/>
      <c r="B371" s="75"/>
      <c r="C371" s="75"/>
      <c r="D371" s="75"/>
      <c r="E371" s="75"/>
      <c r="F371" s="75"/>
      <c r="G371" s="75"/>
    </row>
    <row r="372" spans="1:7" s="8" customFormat="1">
      <c r="B372" s="75"/>
      <c r="C372" s="75"/>
      <c r="D372" s="75"/>
      <c r="E372" s="75"/>
      <c r="F372" s="75"/>
      <c r="G372" s="75"/>
    </row>
    <row r="373" spans="1:7" s="8" customFormat="1">
      <c r="B373" s="75"/>
      <c r="C373" s="75"/>
      <c r="D373" s="75"/>
      <c r="E373" s="75"/>
      <c r="F373" s="75"/>
      <c r="G373" s="75"/>
    </row>
    <row r="374" spans="1:7" s="8" customFormat="1">
      <c r="B374" s="75"/>
      <c r="C374" s="75"/>
      <c r="D374" s="75"/>
      <c r="E374" s="75"/>
      <c r="F374" s="75"/>
      <c r="G374" s="75"/>
    </row>
    <row r="375" spans="1:7" s="8" customFormat="1">
      <c r="B375" s="75"/>
      <c r="C375" s="75"/>
      <c r="D375" s="75"/>
      <c r="E375" s="75"/>
      <c r="F375" s="75"/>
      <c r="G375" s="75"/>
    </row>
    <row r="376" spans="1:7" s="8" customFormat="1">
      <c r="B376" s="75"/>
      <c r="C376" s="75"/>
      <c r="D376" s="75"/>
      <c r="E376" s="75"/>
      <c r="F376" s="75"/>
      <c r="G376" s="75"/>
    </row>
    <row r="377" spans="1:7" s="8" customFormat="1">
      <c r="B377" s="75"/>
      <c r="C377" s="75"/>
      <c r="D377" s="75"/>
      <c r="E377" s="75"/>
      <c r="F377" s="75"/>
      <c r="G377" s="75"/>
    </row>
    <row r="378" spans="1:7" s="8" customFormat="1">
      <c r="B378" s="75"/>
      <c r="C378" s="75"/>
      <c r="D378" s="75"/>
      <c r="E378" s="75"/>
      <c r="F378" s="75"/>
      <c r="G378" s="75"/>
    </row>
    <row r="379" spans="1:7" s="8" customFormat="1">
      <c r="B379" s="75"/>
      <c r="C379" s="75"/>
      <c r="D379" s="75"/>
      <c r="E379" s="75"/>
      <c r="F379" s="75"/>
      <c r="G379" s="75"/>
    </row>
    <row r="380" spans="1:7" s="8" customFormat="1">
      <c r="B380" s="75"/>
      <c r="C380" s="75"/>
      <c r="D380" s="75"/>
      <c r="E380" s="75"/>
      <c r="F380" s="75"/>
      <c r="G380" s="75"/>
    </row>
    <row r="381" spans="1:7" s="8" customFormat="1">
      <c r="B381" s="75"/>
      <c r="C381" s="75"/>
      <c r="D381" s="75"/>
      <c r="E381" s="75"/>
      <c r="F381" s="75"/>
      <c r="G381" s="75"/>
    </row>
    <row r="382" spans="1:7" s="8" customFormat="1">
      <c r="B382" s="75"/>
      <c r="C382" s="75"/>
      <c r="D382" s="75"/>
      <c r="E382" s="75"/>
      <c r="F382" s="75"/>
      <c r="G382" s="75"/>
    </row>
    <row r="383" spans="1:7" s="8" customFormat="1">
      <c r="B383" s="75"/>
      <c r="C383" s="75"/>
      <c r="D383" s="75"/>
      <c r="E383" s="75"/>
      <c r="F383" s="75"/>
      <c r="G383" s="75"/>
    </row>
    <row r="384" spans="1:7" s="8" customFormat="1">
      <c r="B384" s="75"/>
      <c r="C384" s="75"/>
      <c r="D384" s="75"/>
      <c r="E384" s="75"/>
      <c r="F384" s="75"/>
      <c r="G384" s="75"/>
    </row>
    <row r="385" spans="2:7" s="8" customFormat="1">
      <c r="B385" s="75"/>
      <c r="C385" s="75"/>
      <c r="D385" s="75"/>
      <c r="E385" s="75"/>
      <c r="F385" s="75"/>
      <c r="G385" s="75"/>
    </row>
    <row r="386" spans="2:7" s="8" customFormat="1">
      <c r="B386" s="75"/>
      <c r="C386" s="75"/>
      <c r="D386" s="75"/>
      <c r="E386" s="75"/>
      <c r="F386" s="75"/>
      <c r="G386" s="75"/>
    </row>
    <row r="387" spans="2:7" s="8" customFormat="1">
      <c r="B387" s="75"/>
      <c r="C387" s="75"/>
      <c r="D387" s="75"/>
      <c r="E387" s="75"/>
      <c r="F387" s="75"/>
      <c r="G387" s="75"/>
    </row>
    <row r="388" spans="2:7" s="8" customFormat="1">
      <c r="B388" s="75"/>
      <c r="C388" s="75"/>
      <c r="D388" s="75"/>
      <c r="E388" s="75"/>
      <c r="F388" s="75"/>
      <c r="G388" s="75"/>
    </row>
    <row r="389" spans="2:7" s="8" customFormat="1">
      <c r="B389" s="75"/>
      <c r="C389" s="75"/>
      <c r="D389" s="75"/>
      <c r="E389" s="75"/>
      <c r="F389" s="75"/>
      <c r="G389" s="75"/>
    </row>
    <row r="390" spans="2:7" s="8" customFormat="1">
      <c r="B390" s="75"/>
      <c r="C390" s="75"/>
      <c r="D390" s="75"/>
      <c r="E390" s="75"/>
      <c r="F390" s="75"/>
      <c r="G390" s="75"/>
    </row>
    <row r="391" spans="2:7" s="8" customFormat="1">
      <c r="B391" s="75"/>
      <c r="C391" s="75"/>
      <c r="D391" s="75"/>
      <c r="E391" s="75"/>
      <c r="F391" s="75"/>
      <c r="G391" s="75"/>
    </row>
    <row r="392" spans="2:7" s="8" customFormat="1">
      <c r="B392" s="75"/>
      <c r="C392" s="75"/>
      <c r="D392" s="75"/>
      <c r="E392" s="75"/>
      <c r="F392" s="75"/>
      <c r="G392" s="75"/>
    </row>
    <row r="393" spans="2:7" s="8" customFormat="1">
      <c r="B393" s="75"/>
      <c r="C393" s="75"/>
      <c r="D393" s="75"/>
      <c r="E393" s="75"/>
      <c r="F393" s="75"/>
      <c r="G393" s="75"/>
    </row>
    <row r="394" spans="2:7" s="8" customFormat="1">
      <c r="B394" s="75"/>
      <c r="C394" s="75"/>
      <c r="D394" s="75"/>
      <c r="E394" s="75"/>
      <c r="F394" s="75"/>
      <c r="G394" s="75"/>
    </row>
    <row r="395" spans="2:7" s="8" customFormat="1">
      <c r="B395" s="75"/>
      <c r="C395" s="75"/>
      <c r="D395" s="75"/>
      <c r="E395" s="75"/>
      <c r="F395" s="75"/>
      <c r="G395" s="75"/>
    </row>
    <row r="396" spans="2:7" s="8" customFormat="1">
      <c r="B396" s="75"/>
      <c r="C396" s="75"/>
      <c r="D396" s="75"/>
      <c r="E396" s="75"/>
      <c r="F396" s="75"/>
      <c r="G396" s="75"/>
    </row>
    <row r="397" spans="2:7" s="8" customFormat="1">
      <c r="B397" s="75"/>
      <c r="C397" s="75"/>
      <c r="D397" s="75"/>
      <c r="E397" s="75"/>
      <c r="F397" s="75"/>
      <c r="G397" s="75"/>
    </row>
    <row r="398" spans="2:7" s="8" customFormat="1">
      <c r="B398" s="75"/>
      <c r="C398" s="75"/>
      <c r="D398" s="75"/>
      <c r="E398" s="75"/>
      <c r="F398" s="75"/>
      <c r="G398" s="75"/>
    </row>
    <row r="399" spans="2:7" s="8" customFormat="1">
      <c r="B399" s="75"/>
      <c r="C399" s="75"/>
      <c r="D399" s="75"/>
      <c r="E399" s="75"/>
      <c r="F399" s="75"/>
      <c r="G399" s="75"/>
    </row>
    <row r="400" spans="2:7" s="8" customFormat="1">
      <c r="B400" s="75"/>
      <c r="C400" s="75"/>
      <c r="D400" s="75"/>
      <c r="E400" s="75"/>
      <c r="F400" s="75"/>
      <c r="G400" s="75"/>
    </row>
    <row r="401" spans="2:7" s="8" customFormat="1">
      <c r="B401" s="75"/>
      <c r="C401" s="75"/>
      <c r="D401" s="75"/>
      <c r="E401" s="75"/>
      <c r="F401" s="75"/>
      <c r="G401" s="75"/>
    </row>
    <row r="402" spans="2:7" s="8" customFormat="1">
      <c r="B402" s="75"/>
      <c r="C402" s="75"/>
      <c r="D402" s="75"/>
      <c r="E402" s="75"/>
      <c r="F402" s="75"/>
      <c r="G402" s="75"/>
    </row>
    <row r="403" spans="2:7" s="8" customFormat="1">
      <c r="B403" s="75"/>
      <c r="C403" s="75"/>
      <c r="D403" s="75"/>
      <c r="E403" s="75"/>
      <c r="F403" s="75"/>
      <c r="G403" s="75"/>
    </row>
    <row r="404" spans="2:7" s="8" customFormat="1">
      <c r="B404" s="75"/>
      <c r="C404" s="75"/>
      <c r="D404" s="75"/>
      <c r="E404" s="75"/>
      <c r="F404" s="75"/>
      <c r="G404" s="75"/>
    </row>
    <row r="405" spans="2:7" s="8" customFormat="1">
      <c r="B405" s="75"/>
      <c r="C405" s="75"/>
      <c r="D405" s="75"/>
      <c r="E405" s="75"/>
      <c r="F405" s="75"/>
      <c r="G405" s="75"/>
    </row>
    <row r="406" spans="2:7" s="8" customFormat="1">
      <c r="B406" s="75"/>
      <c r="C406" s="75"/>
      <c r="D406" s="75"/>
      <c r="E406" s="75"/>
      <c r="F406" s="75"/>
      <c r="G406" s="75"/>
    </row>
    <row r="407" spans="2:7" s="8" customFormat="1">
      <c r="B407" s="75"/>
      <c r="C407" s="75"/>
      <c r="D407" s="75"/>
      <c r="E407" s="75"/>
      <c r="F407" s="75"/>
      <c r="G407" s="75"/>
    </row>
    <row r="408" spans="2:7" s="8" customFormat="1">
      <c r="B408" s="75"/>
      <c r="C408" s="75"/>
      <c r="D408" s="75"/>
      <c r="E408" s="75"/>
      <c r="F408" s="75"/>
      <c r="G408" s="75"/>
    </row>
    <row r="409" spans="2:7" s="8" customFormat="1">
      <c r="B409" s="75"/>
      <c r="C409" s="75"/>
      <c r="D409" s="75"/>
      <c r="E409" s="75"/>
      <c r="F409" s="75"/>
      <c r="G409" s="75"/>
    </row>
    <row r="410" spans="2:7" s="8" customFormat="1">
      <c r="B410" s="75"/>
      <c r="C410" s="75"/>
      <c r="D410" s="75"/>
      <c r="E410" s="75"/>
      <c r="F410" s="75"/>
      <c r="G410" s="75"/>
    </row>
    <row r="411" spans="2:7" s="8" customFormat="1">
      <c r="B411" s="75"/>
      <c r="C411" s="75"/>
      <c r="D411" s="75"/>
      <c r="E411" s="75"/>
      <c r="F411" s="75"/>
      <c r="G411" s="75"/>
    </row>
    <row r="412" spans="2:7" s="8" customFormat="1">
      <c r="B412" s="75"/>
      <c r="C412" s="75"/>
      <c r="D412" s="75"/>
      <c r="E412" s="75"/>
      <c r="F412" s="75"/>
      <c r="G412" s="75"/>
    </row>
    <row r="413" spans="2:7" s="8" customFormat="1">
      <c r="B413" s="75"/>
      <c r="C413" s="75"/>
      <c r="D413" s="75"/>
      <c r="E413" s="75"/>
      <c r="F413" s="75"/>
      <c r="G413" s="75"/>
    </row>
    <row r="414" spans="2:7" s="8" customFormat="1">
      <c r="B414" s="75"/>
      <c r="C414" s="75"/>
      <c r="D414" s="75"/>
      <c r="E414" s="75"/>
      <c r="F414" s="75"/>
      <c r="G414" s="75"/>
    </row>
    <row r="415" spans="2:7" s="8" customFormat="1">
      <c r="B415" s="75"/>
      <c r="C415" s="75"/>
      <c r="D415" s="75"/>
      <c r="E415" s="75"/>
      <c r="F415" s="75"/>
      <c r="G415" s="75"/>
    </row>
    <row r="416" spans="2:7" s="8" customFormat="1">
      <c r="B416" s="75"/>
      <c r="C416" s="75"/>
      <c r="D416" s="75"/>
      <c r="E416" s="75"/>
      <c r="F416" s="75"/>
      <c r="G416" s="75"/>
    </row>
    <row r="417" spans="2:7" s="8" customFormat="1">
      <c r="B417" s="75"/>
      <c r="C417" s="75"/>
      <c r="D417" s="75"/>
      <c r="E417" s="75"/>
      <c r="F417" s="75"/>
      <c r="G417" s="75"/>
    </row>
    <row r="418" spans="2:7" s="8" customFormat="1">
      <c r="B418" s="75"/>
      <c r="C418" s="75"/>
      <c r="D418" s="75"/>
      <c r="E418" s="75"/>
      <c r="F418" s="75"/>
      <c r="G418" s="75"/>
    </row>
    <row r="419" spans="2:7" s="8" customFormat="1">
      <c r="B419" s="75"/>
      <c r="C419" s="75"/>
      <c r="D419" s="75"/>
      <c r="E419" s="75"/>
      <c r="F419" s="75"/>
      <c r="G419" s="75"/>
    </row>
    <row r="420" spans="2:7" s="8" customFormat="1">
      <c r="B420" s="75"/>
      <c r="C420" s="75"/>
      <c r="D420" s="75"/>
      <c r="E420" s="75"/>
      <c r="F420" s="75"/>
      <c r="G420" s="75"/>
    </row>
    <row r="421" spans="2:7" s="8" customFormat="1">
      <c r="B421" s="75"/>
      <c r="C421" s="75"/>
      <c r="D421" s="75"/>
      <c r="E421" s="75"/>
      <c r="F421" s="75"/>
      <c r="G421" s="75"/>
    </row>
    <row r="422" spans="2:7" s="8" customFormat="1">
      <c r="B422" s="75"/>
      <c r="C422" s="75"/>
      <c r="D422" s="75"/>
      <c r="E422" s="75"/>
      <c r="F422" s="75"/>
      <c r="G422" s="75"/>
    </row>
    <row r="423" spans="2:7" s="8" customFormat="1">
      <c r="B423" s="75"/>
      <c r="C423" s="75"/>
      <c r="D423" s="75"/>
      <c r="E423" s="75"/>
      <c r="F423" s="75"/>
      <c r="G423" s="75"/>
    </row>
    <row r="424" spans="2:7" s="8" customFormat="1">
      <c r="B424" s="75"/>
      <c r="C424" s="75"/>
      <c r="D424" s="75"/>
      <c r="E424" s="75"/>
      <c r="F424" s="75"/>
      <c r="G424" s="75"/>
    </row>
    <row r="425" spans="2:7" s="8" customFormat="1">
      <c r="B425" s="75"/>
      <c r="C425" s="75"/>
      <c r="D425" s="75"/>
      <c r="E425" s="75"/>
      <c r="F425" s="75"/>
      <c r="G425" s="75"/>
    </row>
    <row r="426" spans="2:7" s="8" customFormat="1">
      <c r="B426" s="75"/>
      <c r="C426" s="75"/>
      <c r="D426" s="75"/>
      <c r="E426" s="75"/>
      <c r="F426" s="75"/>
      <c r="G426" s="75"/>
    </row>
    <row r="427" spans="2:7" s="8" customFormat="1">
      <c r="B427" s="75"/>
      <c r="C427" s="75"/>
      <c r="D427" s="75"/>
      <c r="E427" s="75"/>
      <c r="F427" s="75"/>
      <c r="G427" s="75"/>
    </row>
    <row r="428" spans="2:7" s="8" customFormat="1">
      <c r="B428" s="75"/>
      <c r="C428" s="75"/>
      <c r="D428" s="75"/>
      <c r="E428" s="75"/>
      <c r="F428" s="75"/>
      <c r="G428" s="75"/>
    </row>
    <row r="429" spans="2:7" s="8" customFormat="1">
      <c r="B429" s="75"/>
      <c r="C429" s="75"/>
      <c r="D429" s="75"/>
      <c r="E429" s="75"/>
      <c r="F429" s="75"/>
      <c r="G429" s="75"/>
    </row>
    <row r="430" spans="2:7" s="8" customFormat="1">
      <c r="B430" s="75"/>
      <c r="C430" s="75"/>
      <c r="D430" s="75"/>
      <c r="E430" s="75"/>
      <c r="F430" s="75"/>
      <c r="G430" s="75"/>
    </row>
    <row r="431" spans="2:7" s="8" customFormat="1">
      <c r="B431" s="75"/>
      <c r="C431" s="75"/>
      <c r="D431" s="75"/>
      <c r="E431" s="75"/>
      <c r="F431" s="75"/>
      <c r="G431" s="75"/>
    </row>
    <row r="432" spans="2:7" s="8" customFormat="1">
      <c r="B432" s="75"/>
      <c r="C432" s="75"/>
      <c r="D432" s="75"/>
      <c r="E432" s="75"/>
      <c r="F432" s="75"/>
      <c r="G432" s="75"/>
    </row>
    <row r="433" spans="2:7" s="8" customFormat="1">
      <c r="B433" s="75"/>
      <c r="C433" s="75"/>
      <c r="D433" s="75"/>
      <c r="E433" s="75"/>
      <c r="F433" s="75"/>
      <c r="G433" s="75"/>
    </row>
    <row r="434" spans="2:7" s="8" customFormat="1">
      <c r="B434" s="75"/>
      <c r="C434" s="75"/>
      <c r="D434" s="75"/>
      <c r="E434" s="75"/>
      <c r="F434" s="75"/>
      <c r="G434" s="75"/>
    </row>
    <row r="435" spans="2:7" s="8" customFormat="1">
      <c r="B435" s="75"/>
      <c r="C435" s="75"/>
      <c r="D435" s="75"/>
      <c r="E435" s="75"/>
      <c r="F435" s="75"/>
      <c r="G435" s="75"/>
    </row>
    <row r="436" spans="2:7" s="8" customFormat="1">
      <c r="B436" s="75"/>
      <c r="C436" s="75"/>
      <c r="D436" s="75"/>
      <c r="E436" s="75"/>
      <c r="F436" s="75"/>
      <c r="G436" s="75"/>
    </row>
    <row r="437" spans="2:7" s="8" customFormat="1">
      <c r="B437" s="75"/>
      <c r="C437" s="75"/>
      <c r="D437" s="75"/>
      <c r="E437" s="75"/>
      <c r="F437" s="75"/>
      <c r="G437" s="75"/>
    </row>
    <row r="438" spans="2:7" s="8" customFormat="1">
      <c r="B438" s="75"/>
      <c r="C438" s="75"/>
      <c r="D438" s="75"/>
      <c r="E438" s="75"/>
      <c r="F438" s="75"/>
      <c r="G438" s="75"/>
    </row>
    <row r="439" spans="2:7" s="8" customFormat="1">
      <c r="B439" s="75"/>
      <c r="C439" s="75"/>
      <c r="D439" s="75"/>
      <c r="E439" s="75"/>
      <c r="F439" s="75"/>
      <c r="G439" s="75"/>
    </row>
    <row r="440" spans="2:7" s="8" customFormat="1">
      <c r="B440" s="75"/>
      <c r="C440" s="75"/>
      <c r="D440" s="75"/>
      <c r="E440" s="75"/>
      <c r="F440" s="75"/>
      <c r="G440" s="75"/>
    </row>
    <row r="441" spans="2:7" s="8" customFormat="1">
      <c r="B441" s="75"/>
      <c r="C441" s="75"/>
      <c r="D441" s="75"/>
      <c r="E441" s="75"/>
      <c r="F441" s="75"/>
      <c r="G441" s="75"/>
    </row>
    <row r="442" spans="2:7" s="8" customFormat="1">
      <c r="B442" s="75"/>
      <c r="C442" s="75"/>
      <c r="D442" s="75"/>
      <c r="E442" s="75"/>
      <c r="F442" s="75"/>
      <c r="G442" s="75"/>
    </row>
    <row r="443" spans="2:7" s="8" customFormat="1">
      <c r="B443" s="75"/>
      <c r="C443" s="75"/>
      <c r="D443" s="75"/>
      <c r="E443" s="75"/>
      <c r="F443" s="75"/>
      <c r="G443" s="75"/>
    </row>
    <row r="444" spans="2:7" s="8" customFormat="1">
      <c r="B444" s="75"/>
      <c r="C444" s="75"/>
      <c r="D444" s="75"/>
      <c r="E444" s="75"/>
      <c r="F444" s="75"/>
      <c r="G444" s="75"/>
    </row>
    <row r="445" spans="2:7" s="8" customFormat="1">
      <c r="B445" s="75"/>
      <c r="C445" s="75"/>
      <c r="D445" s="75"/>
      <c r="E445" s="75"/>
      <c r="F445" s="75"/>
      <c r="G445" s="75"/>
    </row>
    <row r="446" spans="2:7" s="8" customFormat="1">
      <c r="B446" s="75"/>
      <c r="C446" s="75"/>
      <c r="D446" s="75"/>
      <c r="E446" s="75"/>
      <c r="F446" s="75"/>
      <c r="G446" s="75"/>
    </row>
    <row r="447" spans="2:7" s="8" customFormat="1">
      <c r="B447" s="75"/>
      <c r="C447" s="75"/>
      <c r="D447" s="75"/>
      <c r="E447" s="75"/>
      <c r="F447" s="75"/>
      <c r="G447" s="75"/>
    </row>
    <row r="448" spans="2:7" s="8" customFormat="1">
      <c r="B448" s="75"/>
      <c r="C448" s="75"/>
      <c r="D448" s="75"/>
      <c r="E448" s="75"/>
      <c r="F448" s="75"/>
      <c r="G448" s="75"/>
    </row>
    <row r="449" spans="2:8" s="8" customFormat="1">
      <c r="B449" s="75"/>
      <c r="C449" s="75"/>
      <c r="D449" s="75"/>
      <c r="E449" s="75"/>
      <c r="F449" s="75"/>
      <c r="G449" s="75"/>
    </row>
    <row r="450" spans="2:8" s="8" customFormat="1">
      <c r="B450" s="75"/>
      <c r="C450" s="75"/>
      <c r="D450" s="75"/>
      <c r="E450" s="75"/>
      <c r="F450" s="75"/>
      <c r="G450" s="75"/>
    </row>
    <row r="451" spans="2:8" s="8" customFormat="1">
      <c r="B451" s="75"/>
      <c r="C451" s="75"/>
      <c r="D451" s="75"/>
      <c r="E451" s="75"/>
      <c r="F451" s="75"/>
      <c r="G451" s="75"/>
    </row>
    <row r="452" spans="2:8" s="8" customFormat="1">
      <c r="B452" s="75"/>
      <c r="C452" s="75"/>
      <c r="D452" s="75"/>
      <c r="E452" s="75"/>
      <c r="F452" s="75"/>
      <c r="G452" s="75"/>
    </row>
    <row r="453" spans="2:8" s="8" customFormat="1">
      <c r="B453" s="75"/>
      <c r="C453" s="75"/>
      <c r="D453" s="75"/>
      <c r="E453" s="75"/>
      <c r="F453" s="75"/>
      <c r="G453" s="75"/>
    </row>
    <row r="454" spans="2:8" s="8" customFormat="1">
      <c r="B454" s="75"/>
      <c r="C454" s="75"/>
      <c r="D454" s="75"/>
      <c r="E454" s="75"/>
      <c r="F454" s="75"/>
      <c r="G454" s="75"/>
      <c r="H454" s="36"/>
    </row>
    <row r="455" spans="2:8" s="8" customFormat="1">
      <c r="B455" s="75"/>
      <c r="C455" s="75"/>
      <c r="D455" s="75"/>
      <c r="E455" s="75"/>
      <c r="F455" s="75"/>
      <c r="G455" s="75"/>
    </row>
    <row r="456" spans="2:8" s="8" customFormat="1">
      <c r="B456" s="75"/>
      <c r="C456" s="75"/>
      <c r="D456" s="75"/>
      <c r="E456" s="75"/>
      <c r="F456" s="75"/>
      <c r="G456" s="75"/>
    </row>
    <row r="457" spans="2:8" s="8" customFormat="1">
      <c r="B457" s="75"/>
      <c r="C457" s="75"/>
      <c r="D457" s="75"/>
      <c r="E457" s="75"/>
      <c r="F457" s="75"/>
      <c r="G457" s="75"/>
    </row>
    <row r="458" spans="2:8" s="8" customFormat="1">
      <c r="B458" s="75"/>
      <c r="C458" s="75"/>
      <c r="D458" s="75"/>
      <c r="E458" s="75"/>
      <c r="F458" s="75"/>
      <c r="G458" s="75"/>
    </row>
    <row r="459" spans="2:8" s="8" customFormat="1">
      <c r="B459" s="75"/>
      <c r="C459" s="75"/>
      <c r="D459" s="75"/>
      <c r="E459" s="75"/>
      <c r="F459" s="75"/>
      <c r="G459" s="75"/>
    </row>
    <row r="460" spans="2:8" s="8" customFormat="1">
      <c r="B460" s="75"/>
      <c r="C460" s="75"/>
      <c r="D460" s="75"/>
      <c r="E460" s="75"/>
      <c r="F460" s="75"/>
      <c r="G460" s="75"/>
    </row>
    <row r="461" spans="2:8" s="8" customFormat="1">
      <c r="B461" s="75"/>
      <c r="C461" s="75"/>
      <c r="D461" s="75"/>
      <c r="E461" s="75"/>
      <c r="F461" s="75"/>
      <c r="G461" s="75"/>
    </row>
    <row r="462" spans="2:8" s="8" customFormat="1">
      <c r="B462" s="75"/>
      <c r="C462" s="75"/>
      <c r="D462" s="75"/>
      <c r="E462" s="75"/>
      <c r="F462" s="75"/>
      <c r="G462" s="75"/>
    </row>
    <row r="463" spans="2:8" s="8" customFormat="1">
      <c r="B463" s="75"/>
      <c r="C463" s="75"/>
      <c r="D463" s="75"/>
      <c r="E463" s="75"/>
      <c r="F463" s="75"/>
      <c r="G463" s="75"/>
    </row>
    <row r="464" spans="2:8" s="8" customFormat="1">
      <c r="B464" s="75"/>
      <c r="C464" s="75"/>
      <c r="D464" s="75"/>
      <c r="E464" s="75"/>
      <c r="F464" s="75"/>
      <c r="G464" s="75"/>
    </row>
    <row r="465" spans="1:8" s="8" customFormat="1">
      <c r="B465" s="75"/>
      <c r="C465" s="75"/>
      <c r="D465" s="75"/>
      <c r="E465" s="75"/>
      <c r="F465" s="75"/>
      <c r="G465" s="75"/>
    </row>
    <row r="466" spans="1:8" s="8" customFormat="1">
      <c r="B466" s="75"/>
      <c r="C466" s="75"/>
      <c r="D466" s="75"/>
      <c r="E466" s="75"/>
      <c r="F466" s="75"/>
      <c r="G466" s="75"/>
    </row>
    <row r="467" spans="1:8" s="8" customFormat="1">
      <c r="B467" s="75"/>
      <c r="C467" s="75"/>
      <c r="D467" s="75"/>
      <c r="E467" s="75"/>
      <c r="F467" s="75"/>
      <c r="G467" s="75"/>
    </row>
    <row r="468" spans="1:8" s="8" customFormat="1">
      <c r="B468" s="75"/>
      <c r="C468" s="75"/>
      <c r="D468" s="75"/>
      <c r="E468" s="75"/>
      <c r="F468" s="75"/>
      <c r="G468" s="75"/>
    </row>
    <row r="469" spans="1:8" s="36" customFormat="1">
      <c r="A469" s="8"/>
      <c r="B469" s="75"/>
      <c r="C469" s="75"/>
      <c r="D469" s="75"/>
      <c r="E469" s="75"/>
      <c r="F469" s="75"/>
      <c r="G469" s="75"/>
      <c r="H469" s="8"/>
    </row>
    <row r="479" spans="1:8">
      <c r="A479" s="36"/>
    </row>
  </sheetData>
  <mergeCells count="110">
    <mergeCell ref="N83:O83"/>
    <mergeCell ref="J88:K88"/>
    <mergeCell ref="N88:O88"/>
    <mergeCell ref="R65:S65"/>
    <mergeCell ref="R66:S66"/>
    <mergeCell ref="J70:X70"/>
    <mergeCell ref="C6:E6"/>
    <mergeCell ref="J81:K81"/>
    <mergeCell ref="J82:K82"/>
    <mergeCell ref="J79:P79"/>
    <mergeCell ref="J77:K77"/>
    <mergeCell ref="V74:W74"/>
    <mergeCell ref="R75:S75"/>
    <mergeCell ref="V75:W75"/>
    <mergeCell ref="J74:P74"/>
    <mergeCell ref="R74:S74"/>
    <mergeCell ref="J75:P75"/>
    <mergeCell ref="J76:P76"/>
    <mergeCell ref="V76:W76"/>
    <mergeCell ref="R76:S76"/>
    <mergeCell ref="R51:S51"/>
    <mergeCell ref="V51:W51"/>
    <mergeCell ref="V52:W52"/>
    <mergeCell ref="R53:X53"/>
    <mergeCell ref="R91:S91"/>
    <mergeCell ref="N93:O93"/>
    <mergeCell ref="E37:G37"/>
    <mergeCell ref="E38:G38"/>
    <mergeCell ref="E39:G39"/>
    <mergeCell ref="E35:G35"/>
    <mergeCell ref="E36:G36"/>
    <mergeCell ref="R83:X83"/>
    <mergeCell ref="R84:S84"/>
    <mergeCell ref="R85:S85"/>
    <mergeCell ref="J87:L87"/>
    <mergeCell ref="N89:O89"/>
    <mergeCell ref="J85:L85"/>
    <mergeCell ref="R86:S86"/>
    <mergeCell ref="J86:K86"/>
    <mergeCell ref="N86:O86"/>
    <mergeCell ref="J83:K83"/>
    <mergeCell ref="R72:T72"/>
    <mergeCell ref="V72:W72"/>
    <mergeCell ref="J73:L73"/>
    <mergeCell ref="V77:W77"/>
    <mergeCell ref="J78:K78"/>
    <mergeCell ref="M78:N78"/>
    <mergeCell ref="R78:X78"/>
    <mergeCell ref="M53:N53"/>
    <mergeCell ref="J80:L80"/>
    <mergeCell ref="R73:T73"/>
    <mergeCell ref="N64:O64"/>
    <mergeCell ref="J65:L65"/>
    <mergeCell ref="J66:K66"/>
    <mergeCell ref="N66:O66"/>
    <mergeCell ref="N67:O67"/>
    <mergeCell ref="J64:K64"/>
    <mergeCell ref="J54:P54"/>
    <mergeCell ref="J59:K59"/>
    <mergeCell ref="N61:O61"/>
    <mergeCell ref="J58:L58"/>
    <mergeCell ref="J72:L72"/>
    <mergeCell ref="J63:L63"/>
    <mergeCell ref="R64:S64"/>
    <mergeCell ref="J71:P71"/>
    <mergeCell ref="R71:X71"/>
    <mergeCell ref="R61:X61"/>
    <mergeCell ref="R63:S63"/>
    <mergeCell ref="B36:C36"/>
    <mergeCell ref="R46:X46"/>
    <mergeCell ref="R47:T47"/>
    <mergeCell ref="J45:X45"/>
    <mergeCell ref="V47:W47"/>
    <mergeCell ref="J60:K60"/>
    <mergeCell ref="J61:K61"/>
    <mergeCell ref="J55:K55"/>
    <mergeCell ref="J56:K56"/>
    <mergeCell ref="M56:N56"/>
    <mergeCell ref="J57:P57"/>
    <mergeCell ref="J46:P46"/>
    <mergeCell ref="J47:L47"/>
    <mergeCell ref="J48:L48"/>
    <mergeCell ref="J49:P49"/>
    <mergeCell ref="J50:P50"/>
    <mergeCell ref="J52:K52"/>
    <mergeCell ref="J51:P51"/>
    <mergeCell ref="J53:K53"/>
    <mergeCell ref="R48:T48"/>
    <mergeCell ref="R49:S49"/>
    <mergeCell ref="V49:W49"/>
    <mergeCell ref="R50:S50"/>
    <mergeCell ref="V50:W50"/>
    <mergeCell ref="B14:C14"/>
    <mergeCell ref="D14:F14"/>
    <mergeCell ref="B15:C15"/>
    <mergeCell ref="D15:F15"/>
    <mergeCell ref="B16:C16"/>
    <mergeCell ref="D16:F16"/>
    <mergeCell ref="B17:C17"/>
    <mergeCell ref="D17:F17"/>
    <mergeCell ref="B35:C35"/>
    <mergeCell ref="C20:E20"/>
    <mergeCell ref="B28:C28"/>
    <mergeCell ref="D28:F28"/>
    <mergeCell ref="B29:C29"/>
    <mergeCell ref="D29:F29"/>
    <mergeCell ref="B30:C30"/>
    <mergeCell ref="D30:F30"/>
    <mergeCell ref="B31:C31"/>
    <mergeCell ref="D31:F31"/>
  </mergeCells>
  <phoneticPr fontId="5" type="noConversion"/>
  <printOptions horizontalCentered="1"/>
  <pageMargins left="0.31496062992125984" right="0.31496062992125984" top="0.47244094488188981" bottom="0.47244094488188981" header="0.19685039370078741" footer="0.19685039370078741"/>
  <pageSetup paperSize="9" scale="65" fitToHeight="0" orientation="portrait" horizontalDpi="360" verticalDpi="360" r:id="rId1"/>
  <headerFooter>
    <oddFooter>&amp;R&amp;14Página  &amp;P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1</xdr:col>
                <xdr:colOff>104775</xdr:colOff>
                <xdr:row>1</xdr:row>
                <xdr:rowOff>85725</xdr:rowOff>
              </from>
              <to>
                <xdr:col>1</xdr:col>
                <xdr:colOff>914400</xdr:colOff>
                <xdr:row>4</xdr:row>
                <xdr:rowOff>133350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89"/>
  <sheetViews>
    <sheetView topLeftCell="A14" workbookViewId="0">
      <selection sqref="A1:I42"/>
    </sheetView>
  </sheetViews>
  <sheetFormatPr defaultRowHeight="12.75"/>
  <cols>
    <col min="1" max="1" width="3.140625" style="8" customWidth="1"/>
    <col min="2" max="2" width="27.85546875" customWidth="1"/>
    <col min="3" max="3" width="26.28515625" customWidth="1"/>
    <col min="4" max="4" width="12.42578125" customWidth="1"/>
    <col min="5" max="5" width="20.42578125" customWidth="1"/>
    <col min="9" max="9" width="11.42578125" customWidth="1"/>
    <col min="10" max="36" width="9.140625" style="8"/>
  </cols>
  <sheetData>
    <row r="1" spans="2:18" s="8" customFormat="1" ht="13.5" thickBot="1"/>
    <row r="2" spans="2:18" s="25" customFormat="1" ht="18" customHeight="1">
      <c r="B2" s="419" t="s">
        <v>113</v>
      </c>
      <c r="C2" s="420"/>
      <c r="D2" s="420"/>
      <c r="E2" s="420"/>
      <c r="F2" s="56"/>
      <c r="G2" s="56"/>
      <c r="H2" s="56"/>
      <c r="I2" s="57"/>
    </row>
    <row r="3" spans="2:18" s="25" customFormat="1" ht="18" customHeight="1">
      <c r="B3" s="431" t="s">
        <v>55</v>
      </c>
      <c r="C3" s="432"/>
      <c r="D3" s="432"/>
      <c r="E3" s="432"/>
      <c r="F3" s="35"/>
      <c r="G3" s="35"/>
      <c r="H3" s="35"/>
      <c r="I3" s="58"/>
    </row>
    <row r="4" spans="2:18" s="25" customFormat="1" ht="18" customHeight="1">
      <c r="B4" s="431" t="s">
        <v>34</v>
      </c>
      <c r="C4" s="432"/>
      <c r="D4" s="432"/>
      <c r="E4" s="432"/>
      <c r="F4" s="35"/>
      <c r="G4" s="35"/>
      <c r="H4" s="35"/>
      <c r="I4" s="58"/>
    </row>
    <row r="5" spans="2:18" s="25" customFormat="1" ht="18" customHeight="1">
      <c r="B5" s="431" t="s">
        <v>56</v>
      </c>
      <c r="C5" s="432"/>
      <c r="D5" s="432"/>
      <c r="E5" s="432"/>
      <c r="F5" s="35"/>
      <c r="G5" s="35"/>
      <c r="H5" s="35"/>
      <c r="I5" s="58"/>
    </row>
    <row r="6" spans="2:18" s="25" customFormat="1" ht="18" customHeight="1" thickBot="1">
      <c r="B6" s="429" t="s">
        <v>114</v>
      </c>
      <c r="C6" s="430"/>
      <c r="D6" s="430"/>
      <c r="E6" s="430"/>
      <c r="F6" s="59"/>
      <c r="G6" s="59"/>
      <c r="H6" s="59"/>
      <c r="I6" s="60"/>
    </row>
    <row r="7" spans="2:18" s="8" customFormat="1" ht="18" customHeight="1" thickBot="1">
      <c r="B7" s="421" t="s">
        <v>115</v>
      </c>
      <c r="C7" s="422"/>
      <c r="D7" s="422"/>
      <c r="E7" s="422"/>
      <c r="F7" s="422"/>
      <c r="G7" s="422"/>
      <c r="H7" s="422"/>
      <c r="I7" s="423"/>
    </row>
    <row r="8" spans="2:18" ht="11.25" customHeight="1">
      <c r="B8" s="438" t="s">
        <v>116</v>
      </c>
      <c r="C8" s="439"/>
      <c r="D8" s="439"/>
      <c r="E8" s="439"/>
      <c r="F8" s="439"/>
      <c r="G8" s="439"/>
      <c r="H8" s="439"/>
      <c r="I8" s="440"/>
      <c r="K8" s="47"/>
      <c r="L8" s="47"/>
      <c r="M8" s="47"/>
      <c r="N8" s="47"/>
      <c r="O8" s="47"/>
      <c r="P8" s="47"/>
      <c r="Q8" s="47"/>
      <c r="R8" s="47"/>
    </row>
    <row r="9" spans="2:18" ht="3.75" customHeight="1" thickBot="1">
      <c r="B9" s="441"/>
      <c r="C9" s="442"/>
      <c r="D9" s="442"/>
      <c r="E9" s="442"/>
      <c r="F9" s="442"/>
      <c r="G9" s="442"/>
      <c r="H9" s="442"/>
      <c r="I9" s="443"/>
      <c r="K9" s="47"/>
      <c r="L9" s="47"/>
      <c r="M9" s="47"/>
      <c r="N9" s="47"/>
      <c r="O9" s="47"/>
      <c r="P9" s="47"/>
      <c r="Q9" s="47"/>
      <c r="R9" s="47"/>
    </row>
    <row r="10" spans="2:18" ht="13.5" thickBot="1">
      <c r="B10" s="13"/>
      <c r="C10" s="8"/>
      <c r="D10" s="8"/>
      <c r="E10" s="8"/>
      <c r="F10" s="8"/>
      <c r="G10" s="8"/>
      <c r="H10" s="8"/>
      <c r="I10" s="14"/>
    </row>
    <row r="11" spans="2:18" ht="13.5" thickBot="1">
      <c r="B11" s="424" t="s">
        <v>117</v>
      </c>
      <c r="C11" s="425"/>
      <c r="D11" s="425"/>
      <c r="E11" s="426"/>
      <c r="F11" s="8"/>
      <c r="G11" s="8"/>
      <c r="H11" s="8"/>
      <c r="I11" s="14"/>
    </row>
    <row r="12" spans="2:18" ht="14.25">
      <c r="B12" s="15" t="s">
        <v>118</v>
      </c>
      <c r="C12" s="28" t="s">
        <v>119</v>
      </c>
      <c r="D12" s="28" t="s">
        <v>120</v>
      </c>
      <c r="E12" s="24" t="s">
        <v>121</v>
      </c>
      <c r="F12" s="8"/>
      <c r="G12" s="8"/>
      <c r="H12" s="8"/>
      <c r="I12" s="14"/>
    </row>
    <row r="13" spans="2:18" ht="13.5" thickBot="1">
      <c r="B13" s="16" t="s">
        <v>122</v>
      </c>
      <c r="C13" s="309">
        <v>0.2034</v>
      </c>
      <c r="D13" s="309">
        <v>0.22120000000000001</v>
      </c>
      <c r="E13" s="310">
        <v>0.25</v>
      </c>
      <c r="F13" s="8"/>
      <c r="G13" s="8"/>
      <c r="H13" s="8"/>
      <c r="I13" s="14"/>
    </row>
    <row r="14" spans="2:18" ht="13.5" thickBot="1">
      <c r="B14" s="9"/>
      <c r="C14" s="10"/>
      <c r="D14" s="10"/>
      <c r="E14" s="11"/>
      <c r="F14" s="8"/>
      <c r="G14" s="8"/>
      <c r="H14" s="8"/>
      <c r="I14" s="14"/>
    </row>
    <row r="15" spans="2:18" ht="14.25">
      <c r="B15" s="17" t="s">
        <v>123</v>
      </c>
      <c r="C15" s="28" t="s">
        <v>119</v>
      </c>
      <c r="D15" s="28" t="s">
        <v>120</v>
      </c>
      <c r="E15" s="24" t="s">
        <v>121</v>
      </c>
      <c r="F15" s="8"/>
      <c r="G15" s="8"/>
      <c r="H15" s="8"/>
      <c r="I15" s="14"/>
    </row>
    <row r="16" spans="2:18">
      <c r="B16" s="61" t="s">
        <v>124</v>
      </c>
      <c r="C16" s="309">
        <v>0.03</v>
      </c>
      <c r="D16" s="309">
        <v>0.04</v>
      </c>
      <c r="E16" s="310">
        <v>5.5E-2</v>
      </c>
      <c r="F16" s="8"/>
      <c r="G16" s="8"/>
      <c r="H16" s="8"/>
      <c r="I16" s="14"/>
    </row>
    <row r="17" spans="2:9">
      <c r="B17" s="15" t="s">
        <v>125</v>
      </c>
      <c r="C17" s="309">
        <v>8.0000000000000002E-3</v>
      </c>
      <c r="D17" s="309">
        <v>8.0000000000000002E-3</v>
      </c>
      <c r="E17" s="310">
        <v>0.01</v>
      </c>
      <c r="F17" s="8"/>
      <c r="G17" s="8"/>
      <c r="H17" s="8"/>
      <c r="I17" s="14"/>
    </row>
    <row r="18" spans="2:9">
      <c r="B18" s="61" t="s">
        <v>126</v>
      </c>
      <c r="C18" s="309">
        <v>9.7000000000000003E-3</v>
      </c>
      <c r="D18" s="309">
        <v>1.2699999999999999E-2</v>
      </c>
      <c r="E18" s="310">
        <v>1.2699999999999999E-2</v>
      </c>
      <c r="F18" s="8"/>
      <c r="G18" s="8"/>
      <c r="H18" s="8"/>
      <c r="I18" s="14"/>
    </row>
    <row r="19" spans="2:9">
      <c r="B19" s="15" t="s">
        <v>127</v>
      </c>
      <c r="C19" s="309">
        <v>5.8999999999999999E-3</v>
      </c>
      <c r="D19" s="309">
        <v>1.23E-2</v>
      </c>
      <c r="E19" s="310">
        <v>1.3899999999999999E-2</v>
      </c>
      <c r="F19" s="8"/>
      <c r="G19" s="8"/>
      <c r="H19" s="8"/>
      <c r="I19" s="14"/>
    </row>
    <row r="20" spans="2:9" ht="13.5" thickBot="1">
      <c r="B20" s="61" t="s">
        <v>128</v>
      </c>
      <c r="C20" s="309">
        <v>6.1600000000000002E-2</v>
      </c>
      <c r="D20" s="309">
        <v>7.3999999999999996E-2</v>
      </c>
      <c r="E20" s="310">
        <v>8.9599999999999999E-2</v>
      </c>
      <c r="F20" s="8"/>
      <c r="G20" s="8"/>
      <c r="H20" s="8"/>
      <c r="I20" s="14"/>
    </row>
    <row r="21" spans="2:9" ht="13.5" thickBot="1">
      <c r="B21" s="12" t="s">
        <v>129</v>
      </c>
      <c r="C21" s="427" t="s">
        <v>130</v>
      </c>
      <c r="D21" s="427"/>
      <c r="E21" s="428"/>
      <c r="F21" s="8"/>
      <c r="G21" s="8"/>
      <c r="H21" s="8"/>
      <c r="I21" s="14"/>
    </row>
    <row r="22" spans="2:9" ht="13.5" thickBot="1">
      <c r="B22" s="444"/>
      <c r="C22" s="445"/>
      <c r="D22" s="445"/>
      <c r="E22" s="446"/>
      <c r="F22" s="8"/>
      <c r="G22" s="8"/>
      <c r="H22" s="8"/>
      <c r="I22" s="14"/>
    </row>
    <row r="23" spans="2:9" ht="13.5" thickBot="1">
      <c r="B23" s="15" t="s">
        <v>131</v>
      </c>
      <c r="C23" s="48" t="s">
        <v>132</v>
      </c>
      <c r="D23" s="51" t="s">
        <v>133</v>
      </c>
      <c r="E23" s="50" t="s">
        <v>134</v>
      </c>
      <c r="F23" s="8"/>
      <c r="G23" s="8"/>
      <c r="H23" s="8"/>
      <c r="I23" s="14"/>
    </row>
    <row r="24" spans="2:9" ht="14.25">
      <c r="B24" s="61" t="s">
        <v>124</v>
      </c>
      <c r="C24" s="62">
        <v>0.03</v>
      </c>
      <c r="D24" s="447" t="s">
        <v>135</v>
      </c>
      <c r="E24" s="436">
        <f>(((1+C24+C25+C26)*(1+C27)*(1+C28))/(1-(C29+C30+C31)))-1</f>
        <v>0.22474058685057496</v>
      </c>
      <c r="F24" s="8"/>
      <c r="G24" s="8"/>
      <c r="H24" s="8"/>
      <c r="I24" s="14"/>
    </row>
    <row r="25" spans="2:9" ht="15" thickBot="1">
      <c r="B25" s="15" t="s">
        <v>125</v>
      </c>
      <c r="C25" s="49">
        <v>8.0000000000000002E-3</v>
      </c>
      <c r="D25" s="447"/>
      <c r="E25" s="437"/>
      <c r="F25" s="8"/>
      <c r="G25" s="8"/>
      <c r="H25" s="8"/>
      <c r="I25" s="14"/>
    </row>
    <row r="26" spans="2:9" ht="14.25">
      <c r="B26" s="61" t="s">
        <v>126</v>
      </c>
      <c r="C26" s="63">
        <v>9.7000000000000003E-3</v>
      </c>
      <c r="D26" s="52"/>
      <c r="E26" s="433" t="s">
        <v>136</v>
      </c>
      <c r="F26" s="8"/>
      <c r="G26" s="8"/>
      <c r="H26" s="8"/>
      <c r="I26" s="14"/>
    </row>
    <row r="27" spans="2:9" ht="14.25">
      <c r="B27" s="15" t="s">
        <v>127</v>
      </c>
      <c r="C27" s="49">
        <v>5.8999999999999999E-3</v>
      </c>
      <c r="D27" s="52"/>
      <c r="E27" s="434"/>
      <c r="F27" s="8"/>
      <c r="G27" s="8"/>
      <c r="H27" s="8"/>
      <c r="I27" s="14"/>
    </row>
    <row r="28" spans="2:9" ht="15" customHeight="1">
      <c r="B28" s="61" t="s">
        <v>128</v>
      </c>
      <c r="C28" s="63">
        <v>6.1600000000000002E-2</v>
      </c>
      <c r="D28" s="52"/>
      <c r="E28" s="434"/>
      <c r="F28" s="8"/>
      <c r="G28" s="8"/>
      <c r="H28" s="8"/>
      <c r="I28" s="14"/>
    </row>
    <row r="29" spans="2:9" ht="15" customHeight="1">
      <c r="B29" s="15" t="s">
        <v>137</v>
      </c>
      <c r="C29" s="49">
        <v>3.6499999999999998E-2</v>
      </c>
      <c r="D29" s="52"/>
      <c r="E29" s="434"/>
      <c r="F29" s="8"/>
      <c r="G29" s="8"/>
      <c r="H29" s="8"/>
      <c r="I29" s="14"/>
    </row>
    <row r="30" spans="2:9" ht="14.25">
      <c r="B30" s="61" t="s">
        <v>138</v>
      </c>
      <c r="C30" s="63">
        <v>0.05</v>
      </c>
      <c r="D30" s="52"/>
      <c r="E30" s="434"/>
      <c r="F30" s="8"/>
      <c r="G30" s="8"/>
      <c r="H30" s="8"/>
      <c r="I30" s="14"/>
    </row>
    <row r="31" spans="2:9" s="8" customFormat="1" ht="15" thickBot="1">
      <c r="B31" s="53" t="s">
        <v>139</v>
      </c>
      <c r="C31" s="54">
        <v>0</v>
      </c>
      <c r="D31" s="20"/>
      <c r="E31" s="435"/>
      <c r="I31" s="14"/>
    </row>
    <row r="32" spans="2:9" s="8" customFormat="1" ht="13.5" thickBot="1">
      <c r="B32" s="18"/>
      <c r="C32" s="19"/>
      <c r="D32" s="19"/>
      <c r="E32" s="19"/>
      <c r="F32" s="55"/>
      <c r="G32" s="55"/>
      <c r="H32" s="19"/>
      <c r="I32" s="20"/>
    </row>
    <row r="33" spans="2:9" s="8" customFormat="1" ht="15" customHeight="1">
      <c r="B33" s="137"/>
      <c r="C33" s="138"/>
      <c r="D33" s="139"/>
      <c r="E33" s="139"/>
      <c r="F33" s="139"/>
      <c r="G33" s="139"/>
      <c r="H33" s="139"/>
      <c r="I33" s="140"/>
    </row>
    <row r="34" spans="2:9" s="65" customFormat="1" ht="15" customHeight="1">
      <c r="B34" s="166"/>
      <c r="C34" s="167"/>
      <c r="I34" s="165"/>
    </row>
    <row r="35" spans="2:9" s="65" customFormat="1" ht="15" customHeight="1">
      <c r="B35" s="166"/>
      <c r="C35" s="167"/>
      <c r="I35" s="165"/>
    </row>
    <row r="36" spans="2:9" s="25" customFormat="1" ht="15" customHeight="1">
      <c r="B36" s="232"/>
      <c r="C36" s="233"/>
      <c r="F36" s="351"/>
      <c r="G36" s="351"/>
      <c r="H36" s="351"/>
      <c r="I36" s="165"/>
    </row>
    <row r="37" spans="2:9" s="25" customFormat="1" ht="15" customHeight="1">
      <c r="B37" s="408" t="s">
        <v>25</v>
      </c>
      <c r="C37" s="350"/>
      <c r="E37" s="450" t="s">
        <v>27</v>
      </c>
      <c r="F37" s="450"/>
      <c r="G37" s="450"/>
      <c r="H37" s="450"/>
      <c r="I37" s="165"/>
    </row>
    <row r="38" spans="2:9" s="25" customFormat="1" ht="15" customHeight="1">
      <c r="B38" s="408" t="s">
        <v>458</v>
      </c>
      <c r="C38" s="350"/>
      <c r="D38" s="234"/>
      <c r="E38" s="450" t="s">
        <v>29</v>
      </c>
      <c r="F38" s="450"/>
      <c r="G38" s="450"/>
      <c r="H38" s="450"/>
      <c r="I38" s="165"/>
    </row>
    <row r="39" spans="2:9" s="25" customFormat="1" ht="15" customHeight="1">
      <c r="B39" s="235"/>
      <c r="C39" s="236"/>
      <c r="E39" s="450" t="s">
        <v>31</v>
      </c>
      <c r="F39" s="450"/>
      <c r="G39" s="450"/>
      <c r="H39" s="450"/>
      <c r="I39" s="165"/>
    </row>
    <row r="40" spans="2:9" s="25" customFormat="1" ht="15" customHeight="1">
      <c r="B40" s="235"/>
      <c r="C40" s="236"/>
      <c r="E40" s="450" t="s">
        <v>33</v>
      </c>
      <c r="F40" s="450"/>
      <c r="G40" s="450"/>
      <c r="H40" s="450"/>
      <c r="I40" s="165"/>
    </row>
    <row r="41" spans="2:9" s="25" customFormat="1" ht="15" customHeight="1" thickBot="1">
      <c r="B41" s="218"/>
      <c r="C41" s="180"/>
      <c r="D41" s="180"/>
      <c r="E41" s="180"/>
      <c r="F41" s="448"/>
      <c r="G41" s="448"/>
      <c r="H41" s="448"/>
      <c r="I41" s="449"/>
    </row>
    <row r="42" spans="2:9" s="8" customFormat="1"/>
    <row r="43" spans="2:9" s="8" customFormat="1"/>
    <row r="44" spans="2:9" s="8" customFormat="1"/>
    <row r="45" spans="2:9" s="8" customFormat="1"/>
    <row r="46" spans="2:9" s="8" customFormat="1"/>
    <row r="47" spans="2:9" s="8" customFormat="1"/>
    <row r="48" spans="2:9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</sheetData>
  <mergeCells count="21">
    <mergeCell ref="F36:H36"/>
    <mergeCell ref="F41:I41"/>
    <mergeCell ref="B37:C37"/>
    <mergeCell ref="B38:C38"/>
    <mergeCell ref="E37:H37"/>
    <mergeCell ref="E38:H38"/>
    <mergeCell ref="E40:H40"/>
    <mergeCell ref="E39:H39"/>
    <mergeCell ref="E26:E31"/>
    <mergeCell ref="E24:E25"/>
    <mergeCell ref="B3:E3"/>
    <mergeCell ref="B4:E4"/>
    <mergeCell ref="B8:I9"/>
    <mergeCell ref="B22:E22"/>
    <mergeCell ref="D24:D25"/>
    <mergeCell ref="B2:E2"/>
    <mergeCell ref="B7:I7"/>
    <mergeCell ref="B11:E11"/>
    <mergeCell ref="C21:E21"/>
    <mergeCell ref="B6:E6"/>
    <mergeCell ref="B5:E5"/>
  </mergeCells>
  <printOptions horizontalCentered="1"/>
  <pageMargins left="0.23622047244094491" right="0.23622047244094491" top="0.62992125984251968" bottom="0.62992125984251968" header="0.31496062992125984" footer="0.31496062992125984"/>
  <pageSetup paperSize="9" scale="7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2769" r:id="rId4">
          <objectPr defaultSize="0" autoPict="0" r:id="rId5">
            <anchor moveWithCells="1">
              <from>
                <xdr:col>7</xdr:col>
                <xdr:colOff>276225</xdr:colOff>
                <xdr:row>1</xdr:row>
                <xdr:rowOff>85725</xdr:rowOff>
              </from>
              <to>
                <xdr:col>8</xdr:col>
                <xdr:colOff>676275</xdr:colOff>
                <xdr:row>5</xdr:row>
                <xdr:rowOff>123825</xdr:rowOff>
              </to>
            </anchor>
          </objectPr>
        </oleObject>
      </mc:Choice>
      <mc:Fallback>
        <oleObject progId="Paint.Picture" shapeId="1276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0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0" sqref="D30"/>
    </sheetView>
  </sheetViews>
  <sheetFormatPr defaultRowHeight="12.75"/>
  <cols>
    <col min="1" max="1" width="3.140625" customWidth="1"/>
    <col min="2" max="2" width="16.7109375" customWidth="1"/>
    <col min="3" max="3" width="20.140625" customWidth="1"/>
    <col min="4" max="4" width="48.42578125" customWidth="1"/>
    <col min="5" max="5" width="18.85546875" customWidth="1"/>
    <col min="6" max="6" width="21.42578125" customWidth="1"/>
    <col min="7" max="7" width="16.5703125" customWidth="1"/>
    <col min="8" max="8" width="13.85546875" customWidth="1"/>
  </cols>
  <sheetData>
    <row r="1" spans="2:9" s="8" customFormat="1" ht="13.5" thickBot="1">
      <c r="B1" s="19"/>
      <c r="C1" s="19"/>
      <c r="D1" s="19"/>
      <c r="E1" s="19"/>
      <c r="F1" s="19"/>
      <c r="G1" s="19"/>
      <c r="H1" s="19"/>
      <c r="I1" s="19"/>
    </row>
    <row r="2" spans="2:9" s="8" customFormat="1" ht="18.95" customHeight="1">
      <c r="B2" s="456"/>
      <c r="C2" s="178" t="s">
        <v>140</v>
      </c>
      <c r="D2" s="85"/>
      <c r="F2" s="179"/>
    </row>
    <row r="3" spans="2:9" s="8" customFormat="1" ht="18.95" customHeight="1">
      <c r="B3" s="456"/>
      <c r="C3" s="85" t="s">
        <v>55</v>
      </c>
      <c r="D3" s="85"/>
      <c r="E3" s="34"/>
      <c r="F3" s="34"/>
    </row>
    <row r="4" spans="2:9" s="8" customFormat="1" ht="18.95" customHeight="1">
      <c r="B4" s="456"/>
      <c r="C4" s="85" t="s">
        <v>34</v>
      </c>
      <c r="D4" s="85"/>
      <c r="E4" s="34"/>
      <c r="F4" s="34"/>
    </row>
    <row r="5" spans="2:9" s="8" customFormat="1" ht="18.95" customHeight="1" thickBot="1">
      <c r="B5" s="457"/>
      <c r="C5" s="163" t="s">
        <v>56</v>
      </c>
      <c r="D5" s="163"/>
      <c r="E5" s="177"/>
      <c r="F5" s="177"/>
      <c r="G5" s="19"/>
      <c r="H5" s="19"/>
      <c r="I5" s="19"/>
    </row>
    <row r="6" spans="2:9" s="8" customFormat="1" ht="15.95" customHeight="1" thickBot="1">
      <c r="B6" s="458" t="s">
        <v>141</v>
      </c>
      <c r="C6" s="458"/>
      <c r="D6" s="458"/>
      <c r="E6" s="458"/>
      <c r="F6" s="458"/>
      <c r="G6" s="458"/>
      <c r="H6" s="458"/>
      <c r="I6" s="458"/>
    </row>
    <row r="7" spans="2:9" s="44" customFormat="1" ht="12.75" customHeight="1">
      <c r="B7" s="40" t="s">
        <v>142</v>
      </c>
      <c r="C7" s="37" t="s">
        <v>143</v>
      </c>
      <c r="D7" s="37" t="s">
        <v>144</v>
      </c>
      <c r="E7" s="40" t="s">
        <v>145</v>
      </c>
      <c r="F7" s="40" t="s">
        <v>146</v>
      </c>
      <c r="G7" s="40" t="s">
        <v>147</v>
      </c>
      <c r="H7" s="40" t="s">
        <v>148</v>
      </c>
      <c r="I7" s="40" t="s">
        <v>76</v>
      </c>
    </row>
    <row r="8" spans="2:9" s="44" customFormat="1" ht="12.75" customHeight="1" thickBot="1">
      <c r="B8" s="41" t="s">
        <v>149</v>
      </c>
      <c r="C8" s="42" t="s">
        <v>150</v>
      </c>
      <c r="D8" s="42" t="s">
        <v>151</v>
      </c>
      <c r="E8" s="182">
        <v>45167</v>
      </c>
      <c r="F8" s="41">
        <v>1</v>
      </c>
      <c r="G8" s="182">
        <v>45167</v>
      </c>
      <c r="H8" s="41">
        <v>1</v>
      </c>
      <c r="I8" s="184">
        <f>F8/H8</f>
        <v>1</v>
      </c>
    </row>
    <row r="9" spans="2:9" s="8" customFormat="1" ht="15.95" customHeight="1" thickBot="1">
      <c r="B9" s="458" t="s">
        <v>152</v>
      </c>
      <c r="C9" s="458"/>
      <c r="D9" s="458"/>
      <c r="E9" s="458"/>
      <c r="F9" s="458"/>
      <c r="G9" s="458"/>
      <c r="H9" s="458"/>
      <c r="I9" s="458"/>
    </row>
    <row r="10" spans="2:9" s="25" customFormat="1">
      <c r="B10" s="76" t="s">
        <v>153</v>
      </c>
      <c r="C10" s="37" t="s">
        <v>154</v>
      </c>
      <c r="D10" s="37" t="s">
        <v>155</v>
      </c>
      <c r="E10" s="37" t="s">
        <v>156</v>
      </c>
      <c r="F10" s="37" t="s">
        <v>157</v>
      </c>
    </row>
    <row r="11" spans="2:9" s="25" customFormat="1">
      <c r="B11" s="39" t="s">
        <v>158</v>
      </c>
      <c r="C11" s="42" t="s">
        <v>251</v>
      </c>
      <c r="D11" s="42" t="s">
        <v>249</v>
      </c>
      <c r="E11" s="42" t="s">
        <v>248</v>
      </c>
      <c r="F11" s="453" t="s">
        <v>250</v>
      </c>
      <c r="G11" s="453"/>
      <c r="H11" s="453"/>
      <c r="I11" s="453"/>
    </row>
    <row r="12" spans="2:9" s="25" customFormat="1">
      <c r="B12" s="39" t="s">
        <v>159</v>
      </c>
      <c r="C12" s="38" t="s">
        <v>252</v>
      </c>
      <c r="D12" s="38" t="s">
        <v>253</v>
      </c>
      <c r="E12" s="38" t="s">
        <v>256</v>
      </c>
      <c r="F12" s="454" t="s">
        <v>250</v>
      </c>
      <c r="G12" s="454"/>
      <c r="H12" s="454"/>
      <c r="I12" s="454"/>
    </row>
    <row r="13" spans="2:9" s="25" customFormat="1" ht="13.5" thickBot="1">
      <c r="B13" s="39" t="s">
        <v>160</v>
      </c>
      <c r="C13" s="42" t="s">
        <v>254</v>
      </c>
      <c r="D13" s="42" t="s">
        <v>255</v>
      </c>
      <c r="E13" s="42" t="s">
        <v>257</v>
      </c>
      <c r="F13" s="453" t="s">
        <v>250</v>
      </c>
      <c r="G13" s="453"/>
      <c r="H13" s="453"/>
      <c r="I13" s="453"/>
    </row>
    <row r="14" spans="2:9" s="44" customFormat="1" ht="15.95" customHeight="1" thickBot="1">
      <c r="B14" s="458" t="s">
        <v>161</v>
      </c>
      <c r="C14" s="458"/>
      <c r="D14" s="458"/>
      <c r="E14" s="458"/>
      <c r="F14" s="458"/>
      <c r="G14" s="458"/>
      <c r="H14" s="458"/>
      <c r="I14" s="458"/>
    </row>
    <row r="15" spans="2:9" s="25" customFormat="1">
      <c r="B15" s="40" t="s">
        <v>6</v>
      </c>
      <c r="C15" s="40" t="s">
        <v>7</v>
      </c>
      <c r="D15" s="37" t="s">
        <v>144</v>
      </c>
      <c r="E15" s="78" t="s">
        <v>9</v>
      </c>
      <c r="F15" s="79" t="s">
        <v>162</v>
      </c>
      <c r="G15" s="78" t="s">
        <v>163</v>
      </c>
      <c r="H15" s="459" t="s">
        <v>164</v>
      </c>
      <c r="I15" s="459"/>
    </row>
    <row r="16" spans="2:9" s="25" customFormat="1" ht="21.75" customHeight="1">
      <c r="B16" s="39" t="s">
        <v>165</v>
      </c>
      <c r="C16" s="45" t="s">
        <v>166</v>
      </c>
      <c r="D16" s="80" t="s">
        <v>258</v>
      </c>
      <c r="E16" s="41" t="s">
        <v>60</v>
      </c>
      <c r="F16" s="46">
        <v>48.16</v>
      </c>
      <c r="G16" s="183">
        <f>I8</f>
        <v>1</v>
      </c>
      <c r="H16" s="451">
        <f>F16*G16</f>
        <v>48.16</v>
      </c>
      <c r="I16" s="451"/>
    </row>
    <row r="17" spans="2:9" s="25" customFormat="1">
      <c r="B17" s="39"/>
      <c r="C17" s="40" t="s">
        <v>167</v>
      </c>
      <c r="D17" s="37" t="s">
        <v>168</v>
      </c>
      <c r="E17" s="40" t="s">
        <v>140</v>
      </c>
      <c r="F17" s="452" t="s">
        <v>169</v>
      </c>
      <c r="G17" s="452"/>
      <c r="H17" s="452"/>
      <c r="I17" s="452"/>
    </row>
    <row r="18" spans="2:9" s="25" customFormat="1">
      <c r="B18" s="39"/>
      <c r="C18" s="41" t="s">
        <v>158</v>
      </c>
      <c r="D18" s="42" t="s">
        <v>249</v>
      </c>
      <c r="E18" s="81">
        <v>48.16</v>
      </c>
      <c r="F18" s="453" t="s">
        <v>247</v>
      </c>
      <c r="G18" s="453"/>
      <c r="H18" s="453"/>
      <c r="I18" s="453"/>
    </row>
    <row r="19" spans="2:9" s="25" customFormat="1">
      <c r="B19" s="39"/>
      <c r="C19" s="39" t="s">
        <v>159</v>
      </c>
      <c r="D19" s="38" t="s">
        <v>253</v>
      </c>
      <c r="E19" s="82">
        <v>53</v>
      </c>
      <c r="F19" s="454" t="s">
        <v>247</v>
      </c>
      <c r="G19" s="454"/>
      <c r="H19" s="454"/>
      <c r="I19" s="454"/>
    </row>
    <row r="20" spans="2:9" s="25" customFormat="1">
      <c r="B20" s="39"/>
      <c r="C20" s="41" t="s">
        <v>160</v>
      </c>
      <c r="D20" s="42" t="s">
        <v>255</v>
      </c>
      <c r="E20" s="83">
        <v>41.81</v>
      </c>
      <c r="F20" s="453" t="s">
        <v>247</v>
      </c>
      <c r="G20" s="453"/>
      <c r="H20" s="453"/>
      <c r="I20" s="453"/>
    </row>
    <row r="21" spans="2:9" s="25" customFormat="1" ht="13.5" thickBot="1">
      <c r="B21" s="77"/>
      <c r="C21" s="77"/>
      <c r="D21" s="77"/>
      <c r="E21" s="77"/>
      <c r="F21" s="77"/>
      <c r="G21" s="180"/>
      <c r="H21" s="180"/>
      <c r="I21" s="180"/>
    </row>
    <row r="22" spans="2:9" s="8" customFormat="1" ht="9.9499999999999993" customHeight="1">
      <c r="B22" s="39"/>
      <c r="C22" s="39"/>
      <c r="D22" s="39"/>
      <c r="E22" s="39"/>
      <c r="F22" s="39"/>
    </row>
    <row r="23" spans="2:9" s="8" customFormat="1" ht="15" customHeight="1">
      <c r="B23" s="185" t="s">
        <v>170</v>
      </c>
      <c r="C23" s="186"/>
      <c r="D23" s="186"/>
    </row>
    <row r="24" spans="2:9" s="8" customFormat="1" ht="15" customHeight="1"/>
    <row r="25" spans="2:9" s="8" customFormat="1" ht="15" customHeight="1">
      <c r="G25" s="455"/>
      <c r="H25" s="455"/>
      <c r="I25" s="455"/>
    </row>
    <row r="26" spans="2:9" s="8" customFormat="1" ht="15" customHeight="1">
      <c r="B26" s="350" t="s">
        <v>25</v>
      </c>
      <c r="C26" s="350"/>
      <c r="G26" s="460" t="s">
        <v>171</v>
      </c>
      <c r="H26" s="460"/>
      <c r="I26" s="460"/>
    </row>
    <row r="27" spans="2:9" s="8" customFormat="1" ht="15" customHeight="1">
      <c r="B27" s="350" t="s">
        <v>262</v>
      </c>
      <c r="C27" s="350"/>
      <c r="D27" s="43"/>
      <c r="G27" s="350" t="s">
        <v>29</v>
      </c>
      <c r="H27" s="350"/>
      <c r="I27" s="350"/>
    </row>
    <row r="28" spans="2:9" s="8" customFormat="1" ht="15" customHeight="1">
      <c r="B28" s="31"/>
      <c r="C28" s="32"/>
      <c r="D28" s="116"/>
      <c r="G28" s="350" t="s">
        <v>71</v>
      </c>
      <c r="H28" s="350"/>
      <c r="I28" s="350"/>
    </row>
    <row r="29" spans="2:9" s="8" customFormat="1" ht="15" customHeight="1">
      <c r="B29" s="29"/>
      <c r="C29" s="29"/>
      <c r="G29" s="350" t="s">
        <v>33</v>
      </c>
      <c r="H29" s="350"/>
      <c r="I29" s="350"/>
    </row>
    <row r="30" spans="2:9" s="8" customFormat="1" ht="15" customHeight="1">
      <c r="F30" s="26"/>
      <c r="G30" s="26"/>
    </row>
    <row r="31" spans="2:9" s="8" customFormat="1" ht="15" customHeight="1"/>
    <row r="32" spans="2:9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</sheetData>
  <mergeCells count="20">
    <mergeCell ref="B26:C26"/>
    <mergeCell ref="B27:C27"/>
    <mergeCell ref="B2:B5"/>
    <mergeCell ref="B6:I6"/>
    <mergeCell ref="B9:I9"/>
    <mergeCell ref="F11:I11"/>
    <mergeCell ref="F13:I13"/>
    <mergeCell ref="F12:I12"/>
    <mergeCell ref="B14:I14"/>
    <mergeCell ref="H15:I15"/>
    <mergeCell ref="G26:I26"/>
    <mergeCell ref="G27:I27"/>
    <mergeCell ref="G28:I28"/>
    <mergeCell ref="G29:I29"/>
    <mergeCell ref="H16:I16"/>
    <mergeCell ref="F17:I17"/>
    <mergeCell ref="F18:I18"/>
    <mergeCell ref="F19:I19"/>
    <mergeCell ref="F20:I20"/>
    <mergeCell ref="G25:I25"/>
  </mergeCells>
  <phoneticPr fontId="85" type="noConversion"/>
  <hyperlinks>
    <hyperlink ref="B23" r:id="rId1" xr:uid="{00000000-0004-0000-0400-000000000000}"/>
  </hyperlinks>
  <printOptions horizontalCentered="1"/>
  <pageMargins left="0.31496062992125984" right="0.31496062992125984" top="0.35433070866141736" bottom="0.35433070866141736" header="0.31496062992125984" footer="0.31496062992125984"/>
  <pageSetup scale="60" fitToHeight="0" orientation="portrait" horizontalDpi="300" verticalDpi="360" r:id="rId2"/>
  <headerFooter>
    <oddFooter>&amp;R&amp;14Página  &amp;P</oddFooter>
  </headerFooter>
  <ignoredErrors>
    <ignoredError sqref="C16" numberStoredAsText="1"/>
  </ignoredErrors>
  <drawing r:id="rId3"/>
  <legacyDrawing r:id="rId4"/>
  <oleObjects>
    <mc:AlternateContent xmlns:mc="http://schemas.openxmlformats.org/markup-compatibility/2006">
      <mc:Choice Requires="x14">
        <oleObject progId="Paint.Picture" shapeId="13327" r:id="rId5">
          <objectPr defaultSize="0" autoPict="0" r:id="rId6">
            <anchor moveWithCells="1">
              <from>
                <xdr:col>1</xdr:col>
                <xdr:colOff>95250</xdr:colOff>
                <xdr:row>1</xdr:row>
                <xdr:rowOff>85725</xdr:rowOff>
              </from>
              <to>
                <xdr:col>1</xdr:col>
                <xdr:colOff>904875</xdr:colOff>
                <xdr:row>4</xdr:row>
                <xdr:rowOff>133350</xdr:rowOff>
              </to>
            </anchor>
          </objectPr>
        </oleObject>
      </mc:Choice>
      <mc:Fallback>
        <oleObject progId="Paint.Picture" shapeId="13327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3"/>
  <dimension ref="A1:AF155"/>
  <sheetViews>
    <sheetView topLeftCell="A124" workbookViewId="0">
      <selection activeCell="H158" sqref="H158"/>
    </sheetView>
  </sheetViews>
  <sheetFormatPr defaultRowHeight="12.75"/>
  <cols>
    <col min="1" max="1" width="46" customWidth="1"/>
    <col min="2" max="2" width="14.140625" customWidth="1"/>
    <col min="3" max="3" width="16.7109375" customWidth="1"/>
    <col min="4" max="4" width="16.28515625" customWidth="1"/>
    <col min="5" max="5" width="10.28515625" customWidth="1"/>
    <col min="6" max="6" width="15.42578125" customWidth="1"/>
    <col min="7" max="7" width="16.140625" customWidth="1"/>
    <col min="8" max="8" width="17.28515625" style="8" customWidth="1"/>
    <col min="9" max="32" width="9.140625" style="8"/>
  </cols>
  <sheetData>
    <row r="1" spans="1:8" s="8" customFormat="1"/>
    <row r="2" spans="1:8">
      <c r="A2" s="23" t="str">
        <f>'CRONOGRAMA OK'!B11</f>
        <v>1.0 ESCOLA DE EDUCAÇÃO BÁSICA MUNICIPAL CANCIANILA ARBEGAUS</v>
      </c>
      <c r="B2" s="6" t="s">
        <v>174</v>
      </c>
      <c r="C2" s="168" t="s">
        <v>175</v>
      </c>
      <c r="D2" s="168" t="s">
        <v>176</v>
      </c>
      <c r="E2" s="168" t="s">
        <v>177</v>
      </c>
      <c r="F2" s="168" t="s">
        <v>178</v>
      </c>
      <c r="G2" s="168" t="s">
        <v>179</v>
      </c>
      <c r="H2" s="168" t="s">
        <v>180</v>
      </c>
    </row>
    <row r="3" spans="1:8">
      <c r="A3" s="23" t="str">
        <f>'CRONOGRAMA OK'!B12</f>
        <v>1.1  SISTEMA DE ILUMINAÇÃO DE EMERGÊNCIA</v>
      </c>
      <c r="B3" s="27">
        <f>'CRONOGRAMA OK'!E12</f>
        <v>0</v>
      </c>
      <c r="C3" s="27">
        <f>'CRONOGRAMA OK'!F12</f>
        <v>0</v>
      </c>
      <c r="D3" s="27">
        <f>'CRONOGRAMA OK'!H12</f>
        <v>0</v>
      </c>
      <c r="E3" s="27">
        <f>'CRONOGRAMA OK'!J12</f>
        <v>0</v>
      </c>
      <c r="F3" s="5">
        <f t="shared" ref="F3" si="0">C3*B3</f>
        <v>0</v>
      </c>
      <c r="G3" s="5">
        <f t="shared" ref="G3" si="1">D3*B3</f>
        <v>0</v>
      </c>
      <c r="H3" s="5">
        <f t="shared" ref="H3" si="2">B3*E3</f>
        <v>0</v>
      </c>
    </row>
    <row r="4" spans="1:8">
      <c r="A4" s="23" t="str">
        <f>'CRONOGRAMA OK'!B13</f>
        <v>1.1.2</v>
      </c>
      <c r="B4" s="27">
        <f>'CRONOGRAMA OK'!E13</f>
        <v>4.8781686974694125E-3</v>
      </c>
      <c r="C4" s="27">
        <f>'CRONOGRAMA OK'!F13</f>
        <v>1</v>
      </c>
      <c r="D4" s="27">
        <f>'CRONOGRAMA OK'!H13</f>
        <v>0</v>
      </c>
      <c r="E4" s="27">
        <f>'CRONOGRAMA OK'!J13</f>
        <v>0</v>
      </c>
      <c r="F4" s="5">
        <f t="shared" ref="F4:F67" si="3">C4*B4</f>
        <v>4.8781686974694125E-3</v>
      </c>
      <c r="G4" s="5">
        <f t="shared" ref="G4:G67" si="4">D4*B4</f>
        <v>0</v>
      </c>
      <c r="H4" s="5">
        <f t="shared" ref="H4:H67" si="5">B4*E4</f>
        <v>0</v>
      </c>
    </row>
    <row r="5" spans="1:8">
      <c r="A5" s="23" t="str">
        <f>'CRONOGRAMA OK'!B14</f>
        <v>1.1.3</v>
      </c>
      <c r="B5" s="27">
        <f>'CRONOGRAMA OK'!E14</f>
        <v>1.7660875200280309E-2</v>
      </c>
      <c r="C5" s="27">
        <f>'CRONOGRAMA OK'!F14</f>
        <v>1</v>
      </c>
      <c r="D5" s="27">
        <f>'CRONOGRAMA OK'!H14</f>
        <v>0</v>
      </c>
      <c r="E5" s="27">
        <f>'CRONOGRAMA OK'!J14</f>
        <v>0</v>
      </c>
      <c r="F5" s="5">
        <f t="shared" si="3"/>
        <v>1.7660875200280309E-2</v>
      </c>
      <c r="G5" s="5">
        <f t="shared" si="4"/>
        <v>0</v>
      </c>
      <c r="H5" s="5">
        <f t="shared" si="5"/>
        <v>0</v>
      </c>
    </row>
    <row r="6" spans="1:8">
      <c r="A6" s="23" t="str">
        <f>'CRONOGRAMA OK'!B15</f>
        <v>1.1.4</v>
      </c>
      <c r="B6" s="27">
        <f>'CRONOGRAMA OK'!E15</f>
        <v>4.4391361771139039E-2</v>
      </c>
      <c r="C6" s="27">
        <f>'CRONOGRAMA OK'!F15</f>
        <v>1</v>
      </c>
      <c r="D6" s="27">
        <f>'CRONOGRAMA OK'!H15</f>
        <v>0</v>
      </c>
      <c r="E6" s="27">
        <f>'CRONOGRAMA OK'!J15</f>
        <v>0</v>
      </c>
      <c r="F6" s="5">
        <f t="shared" si="3"/>
        <v>4.4391361771139039E-2</v>
      </c>
      <c r="G6" s="5">
        <f t="shared" si="4"/>
        <v>0</v>
      </c>
      <c r="H6" s="5">
        <f t="shared" si="5"/>
        <v>0</v>
      </c>
    </row>
    <row r="7" spans="1:8">
      <c r="A7" s="23" t="str">
        <f>'CRONOGRAMA OK'!B16</f>
        <v>1.1.5</v>
      </c>
      <c r="B7" s="27">
        <f>'CRONOGRAMA OK'!E16</f>
        <v>6.0924969723884347E-3</v>
      </c>
      <c r="C7" s="27">
        <f>'CRONOGRAMA OK'!F16</f>
        <v>1</v>
      </c>
      <c r="D7" s="27">
        <f>'CRONOGRAMA OK'!H16</f>
        <v>0</v>
      </c>
      <c r="E7" s="27">
        <f>'CRONOGRAMA OK'!J16</f>
        <v>0</v>
      </c>
      <c r="F7" s="5">
        <f t="shared" si="3"/>
        <v>6.0924969723884347E-3</v>
      </c>
      <c r="G7" s="5">
        <f t="shared" si="4"/>
        <v>0</v>
      </c>
      <c r="H7" s="5">
        <f t="shared" si="5"/>
        <v>0</v>
      </c>
    </row>
    <row r="8" spans="1:8">
      <c r="A8" s="23" t="str">
        <f>'CRONOGRAMA OK'!B17</f>
        <v>1.1.6</v>
      </c>
      <c r="B8" s="27">
        <f>'CRONOGRAMA OK'!E17</f>
        <v>1.094031411902672E-2</v>
      </c>
      <c r="C8" s="27">
        <f>'CRONOGRAMA OK'!F17</f>
        <v>1</v>
      </c>
      <c r="D8" s="27">
        <f>'CRONOGRAMA OK'!H17</f>
        <v>0</v>
      </c>
      <c r="E8" s="27">
        <f>'CRONOGRAMA OK'!J17</f>
        <v>0</v>
      </c>
      <c r="F8" s="5">
        <f t="shared" si="3"/>
        <v>1.094031411902672E-2</v>
      </c>
      <c r="G8" s="5">
        <f t="shared" si="4"/>
        <v>0</v>
      </c>
      <c r="H8" s="5">
        <f t="shared" si="5"/>
        <v>0</v>
      </c>
    </row>
    <row r="9" spans="1:8">
      <c r="A9" s="23" t="str">
        <f>'CRONOGRAMA OK'!B18</f>
        <v>1.1.7</v>
      </c>
      <c r="B9" s="27">
        <f>'CRONOGRAMA OK'!E18</f>
        <v>9.353957478364764E-3</v>
      </c>
      <c r="C9" s="27">
        <f>'CRONOGRAMA OK'!F18</f>
        <v>1</v>
      </c>
      <c r="D9" s="27">
        <f>'CRONOGRAMA OK'!H18</f>
        <v>0</v>
      </c>
      <c r="E9" s="27">
        <f>'CRONOGRAMA OK'!J18</f>
        <v>0</v>
      </c>
      <c r="F9" s="5">
        <f t="shared" si="3"/>
        <v>9.353957478364764E-3</v>
      </c>
      <c r="G9" s="5">
        <f t="shared" si="4"/>
        <v>0</v>
      </c>
      <c r="H9" s="5">
        <f t="shared" si="5"/>
        <v>0</v>
      </c>
    </row>
    <row r="10" spans="1:8">
      <c r="A10" s="23" t="str">
        <f>'CRONOGRAMA OK'!B19</f>
        <v>1.1.8</v>
      </c>
      <c r="B10" s="27">
        <f>'CRONOGRAMA OK'!E19</f>
        <v>2.9477390668300349E-4</v>
      </c>
      <c r="C10" s="27">
        <f>'CRONOGRAMA OK'!F19</f>
        <v>1</v>
      </c>
      <c r="D10" s="27">
        <f>'CRONOGRAMA OK'!H19</f>
        <v>0</v>
      </c>
      <c r="E10" s="27">
        <f>'CRONOGRAMA OK'!J19</f>
        <v>0</v>
      </c>
      <c r="F10" s="5">
        <f t="shared" si="3"/>
        <v>2.9477390668300349E-4</v>
      </c>
      <c r="G10" s="5">
        <f t="shared" si="4"/>
        <v>0</v>
      </c>
      <c r="H10" s="5">
        <f t="shared" si="5"/>
        <v>0</v>
      </c>
    </row>
    <row r="11" spans="1:8">
      <c r="A11" s="23">
        <f>'CRONOGRAMA OK'!B20</f>
        <v>0</v>
      </c>
      <c r="B11" s="27">
        <f>'CRONOGRAMA OK'!E20</f>
        <v>0</v>
      </c>
      <c r="C11" s="27">
        <f>'CRONOGRAMA OK'!F20</f>
        <v>0</v>
      </c>
      <c r="D11" s="27">
        <f>'CRONOGRAMA OK'!H20</f>
        <v>0</v>
      </c>
      <c r="E11" s="27">
        <f>'CRONOGRAMA OK'!J20</f>
        <v>0</v>
      </c>
      <c r="F11" s="5">
        <f t="shared" si="3"/>
        <v>0</v>
      </c>
      <c r="G11" s="5">
        <f t="shared" si="4"/>
        <v>0</v>
      </c>
      <c r="H11" s="5">
        <f t="shared" si="5"/>
        <v>0</v>
      </c>
    </row>
    <row r="12" spans="1:8">
      <c r="A12" s="23" t="str">
        <f>'CRONOGRAMA OK'!B21</f>
        <v>1.2 SISTEMA DE ALARME DE INCÊNDIO</v>
      </c>
      <c r="B12" s="27">
        <f>'CRONOGRAMA OK'!E21</f>
        <v>0</v>
      </c>
      <c r="C12" s="27">
        <f>'CRONOGRAMA OK'!F21</f>
        <v>0</v>
      </c>
      <c r="D12" s="27">
        <f>'CRONOGRAMA OK'!H21</f>
        <v>0</v>
      </c>
      <c r="E12" s="27">
        <f>'CRONOGRAMA OK'!J21</f>
        <v>0</v>
      </c>
      <c r="F12" s="5">
        <f t="shared" si="3"/>
        <v>0</v>
      </c>
      <c r="G12" s="5">
        <f t="shared" si="4"/>
        <v>0</v>
      </c>
      <c r="H12" s="5">
        <f t="shared" si="5"/>
        <v>0</v>
      </c>
    </row>
    <row r="13" spans="1:8">
      <c r="A13" s="23" t="str">
        <f>'CRONOGRAMA OK'!B22</f>
        <v>1.2.1</v>
      </c>
      <c r="B13" s="27">
        <f>'CRONOGRAMA OK'!E22</f>
        <v>2.4583868700966062E-3</v>
      </c>
      <c r="C13" s="27">
        <f>'CRONOGRAMA OK'!F22</f>
        <v>1</v>
      </c>
      <c r="D13" s="27">
        <f>'CRONOGRAMA OK'!H22</f>
        <v>0</v>
      </c>
      <c r="E13" s="27">
        <f>'CRONOGRAMA OK'!J22</f>
        <v>0</v>
      </c>
      <c r="F13" s="5">
        <f t="shared" si="3"/>
        <v>2.4583868700966062E-3</v>
      </c>
      <c r="G13" s="5">
        <f t="shared" si="4"/>
        <v>0</v>
      </c>
      <c r="H13" s="5">
        <f t="shared" si="5"/>
        <v>0</v>
      </c>
    </row>
    <row r="14" spans="1:8">
      <c r="A14" s="23" t="str">
        <f>'CRONOGRAMA OK'!B23</f>
        <v>1.2.2</v>
      </c>
      <c r="B14" s="27">
        <f>'CRONOGRAMA OK'!E23</f>
        <v>1.1420880340519558E-2</v>
      </c>
      <c r="C14" s="27">
        <f>'CRONOGRAMA OK'!F23</f>
        <v>1</v>
      </c>
      <c r="D14" s="27">
        <f>'CRONOGRAMA OK'!H23</f>
        <v>0</v>
      </c>
      <c r="E14" s="27">
        <f>'CRONOGRAMA OK'!J23</f>
        <v>0</v>
      </c>
      <c r="F14" s="5">
        <f t="shared" si="3"/>
        <v>1.1420880340519558E-2</v>
      </c>
      <c r="G14" s="5">
        <f t="shared" si="4"/>
        <v>0</v>
      </c>
      <c r="H14" s="5">
        <f t="shared" si="5"/>
        <v>0</v>
      </c>
    </row>
    <row r="15" spans="1:8">
      <c r="A15" s="23" t="str">
        <f>'CRONOGRAMA OK'!B24</f>
        <v>1.2.3</v>
      </c>
      <c r="B15" s="27">
        <f>'CRONOGRAMA OK'!E24</f>
        <v>8.8063871022593509E-3</v>
      </c>
      <c r="C15" s="27">
        <f>'CRONOGRAMA OK'!F24</f>
        <v>1</v>
      </c>
      <c r="D15" s="27">
        <f>'CRONOGRAMA OK'!H24</f>
        <v>0</v>
      </c>
      <c r="E15" s="27">
        <f>'CRONOGRAMA OK'!J24</f>
        <v>0</v>
      </c>
      <c r="F15" s="5">
        <f t="shared" si="3"/>
        <v>8.8063871022593509E-3</v>
      </c>
      <c r="G15" s="5">
        <f t="shared" si="4"/>
        <v>0</v>
      </c>
      <c r="H15" s="5">
        <f t="shared" si="5"/>
        <v>0</v>
      </c>
    </row>
    <row r="16" spans="1:8">
      <c r="A16" s="23" t="str">
        <f>'CRONOGRAMA OK'!B25</f>
        <v>1.2.4</v>
      </c>
      <c r="B16" s="27">
        <f>'CRONOGRAMA OK'!E25</f>
        <v>3.1073953239797326E-2</v>
      </c>
      <c r="C16" s="27">
        <f>'CRONOGRAMA OK'!F25</f>
        <v>1</v>
      </c>
      <c r="D16" s="27">
        <f>'CRONOGRAMA OK'!H25</f>
        <v>0</v>
      </c>
      <c r="E16" s="27">
        <f>'CRONOGRAMA OK'!J25</f>
        <v>0</v>
      </c>
      <c r="F16" s="5">
        <f t="shared" si="3"/>
        <v>3.1073953239797326E-2</v>
      </c>
      <c r="G16" s="5">
        <f t="shared" si="4"/>
        <v>0</v>
      </c>
      <c r="H16" s="5">
        <f t="shared" si="5"/>
        <v>0</v>
      </c>
    </row>
    <row r="17" spans="1:9">
      <c r="A17" s="23" t="str">
        <f>'CRONOGRAMA OK'!B26</f>
        <v>1.2.5</v>
      </c>
      <c r="B17" s="27">
        <f>'CRONOGRAMA OK'!E26</f>
        <v>4.5846816255438686E-3</v>
      </c>
      <c r="C17" s="27">
        <f>'CRONOGRAMA OK'!F26</f>
        <v>1</v>
      </c>
      <c r="D17" s="27">
        <f>'CRONOGRAMA OK'!H26</f>
        <v>0</v>
      </c>
      <c r="E17" s="27">
        <f>'CRONOGRAMA OK'!J26</f>
        <v>0</v>
      </c>
      <c r="F17" s="5">
        <f t="shared" si="3"/>
        <v>4.5846816255438686E-3</v>
      </c>
      <c r="G17" s="5">
        <f t="shared" si="4"/>
        <v>0</v>
      </c>
      <c r="H17" s="5">
        <f t="shared" si="5"/>
        <v>0</v>
      </c>
    </row>
    <row r="18" spans="1:9">
      <c r="A18" s="23">
        <f>'CRONOGRAMA OK'!B27</f>
        <v>0</v>
      </c>
      <c r="B18" s="27">
        <f>'CRONOGRAMA OK'!E27</f>
        <v>0</v>
      </c>
      <c r="C18" s="27">
        <f>'CRONOGRAMA OK'!F27</f>
        <v>0</v>
      </c>
      <c r="D18" s="27">
        <f>'CRONOGRAMA OK'!H27</f>
        <v>0</v>
      </c>
      <c r="E18" s="27">
        <f>'CRONOGRAMA OK'!J27</f>
        <v>0</v>
      </c>
      <c r="F18" s="5">
        <f t="shared" si="3"/>
        <v>0</v>
      </c>
      <c r="G18" s="5">
        <f t="shared" si="4"/>
        <v>0</v>
      </c>
      <c r="H18" s="5">
        <f t="shared" si="5"/>
        <v>0</v>
      </c>
    </row>
    <row r="19" spans="1:9">
      <c r="A19" s="23" t="str">
        <f>'CRONOGRAMA OK'!B28</f>
        <v>1.3 SINALIZAÇÃO DE EMERGÊNCIA E SINALIZAÇÃO DE EQUIPAMENTOS</v>
      </c>
      <c r="B19" s="27">
        <f>'CRONOGRAMA OK'!E28</f>
        <v>0</v>
      </c>
      <c r="C19" s="27">
        <f>'CRONOGRAMA OK'!F28</f>
        <v>0</v>
      </c>
      <c r="D19" s="27">
        <f>'CRONOGRAMA OK'!H28</f>
        <v>0</v>
      </c>
      <c r="E19" s="27">
        <f>'CRONOGRAMA OK'!J28</f>
        <v>0</v>
      </c>
      <c r="F19" s="5">
        <f t="shared" si="3"/>
        <v>0</v>
      </c>
      <c r="G19" s="5">
        <f t="shared" si="4"/>
        <v>0</v>
      </c>
      <c r="H19" s="5">
        <f t="shared" si="5"/>
        <v>0</v>
      </c>
    </row>
    <row r="20" spans="1:9">
      <c r="A20" s="23" t="str">
        <f>'CRONOGRAMA OK'!B29</f>
        <v>1.3.1</v>
      </c>
      <c r="B20" s="27">
        <f>'CRONOGRAMA OK'!E29</f>
        <v>4.3166650070935683E-4</v>
      </c>
      <c r="C20" s="27">
        <f>'CRONOGRAMA OK'!F29</f>
        <v>1</v>
      </c>
      <c r="D20" s="27">
        <f>'CRONOGRAMA OK'!H29</f>
        <v>0</v>
      </c>
      <c r="E20" s="27">
        <f>'CRONOGRAMA OK'!J29</f>
        <v>0</v>
      </c>
      <c r="F20" s="5">
        <f t="shared" si="3"/>
        <v>4.3166650070935683E-4</v>
      </c>
      <c r="G20" s="5">
        <f t="shared" si="4"/>
        <v>0</v>
      </c>
      <c r="H20" s="5">
        <f t="shared" si="5"/>
        <v>0</v>
      </c>
    </row>
    <row r="21" spans="1:9">
      <c r="A21" s="23" t="str">
        <f>'CRONOGRAMA OK'!B30</f>
        <v>1.3.2</v>
      </c>
      <c r="B21" s="27">
        <f>'CRONOGRAMA OK'!E30</f>
        <v>9.6982523364038172E-3</v>
      </c>
      <c r="C21" s="27">
        <f>'CRONOGRAMA OK'!F30</f>
        <v>1</v>
      </c>
      <c r="D21" s="27">
        <f>'CRONOGRAMA OK'!H30</f>
        <v>0</v>
      </c>
      <c r="E21" s="27">
        <f>'CRONOGRAMA OK'!J30</f>
        <v>0</v>
      </c>
      <c r="F21" s="5">
        <f t="shared" si="3"/>
        <v>9.6982523364038172E-3</v>
      </c>
      <c r="G21" s="5">
        <f t="shared" si="4"/>
        <v>0</v>
      </c>
      <c r="H21" s="5">
        <f t="shared" si="5"/>
        <v>0</v>
      </c>
    </row>
    <row r="22" spans="1:9">
      <c r="A22" s="23" t="str">
        <f>'CRONOGRAMA OK'!B31</f>
        <v>1.3.3</v>
      </c>
      <c r="B22" s="27">
        <f>'CRONOGRAMA OK'!E31</f>
        <v>3.4531545112255496E-4</v>
      </c>
      <c r="C22" s="27">
        <f>'CRONOGRAMA OK'!F31</f>
        <v>1</v>
      </c>
      <c r="D22" s="27">
        <f>'CRONOGRAMA OK'!H31</f>
        <v>0</v>
      </c>
      <c r="E22" s="27">
        <f>'CRONOGRAMA OK'!J31</f>
        <v>0</v>
      </c>
      <c r="F22" s="5">
        <f t="shared" si="3"/>
        <v>3.4531545112255496E-4</v>
      </c>
      <c r="G22" s="5">
        <f t="shared" si="4"/>
        <v>0</v>
      </c>
      <c r="H22" s="5">
        <f t="shared" si="5"/>
        <v>0</v>
      </c>
    </row>
    <row r="23" spans="1:9">
      <c r="A23" s="23" t="str">
        <f>'CRONOGRAMA OK'!B32</f>
        <v>1.3.4</v>
      </c>
      <c r="B23" s="27">
        <f>'CRONOGRAMA OK'!E32</f>
        <v>2.405049788080504E-4</v>
      </c>
      <c r="C23" s="27">
        <f>'CRONOGRAMA OK'!F32</f>
        <v>1</v>
      </c>
      <c r="D23" s="27">
        <f>'CRONOGRAMA OK'!H32</f>
        <v>0</v>
      </c>
      <c r="E23" s="27">
        <f>'CRONOGRAMA OK'!J32</f>
        <v>0</v>
      </c>
      <c r="F23" s="5">
        <f t="shared" si="3"/>
        <v>2.405049788080504E-4</v>
      </c>
      <c r="G23" s="5">
        <f t="shared" si="4"/>
        <v>0</v>
      </c>
      <c r="H23" s="5">
        <f t="shared" si="5"/>
        <v>0</v>
      </c>
    </row>
    <row r="24" spans="1:9">
      <c r="A24" s="23" t="str">
        <f>'CRONOGRAMA OK'!B33</f>
        <v>1.3.5</v>
      </c>
      <c r="B24" s="27">
        <f>'CRONOGRAMA OK'!E33</f>
        <v>1.0698477931848883E-3</v>
      </c>
      <c r="C24" s="27">
        <f>'CRONOGRAMA OK'!F33</f>
        <v>1</v>
      </c>
      <c r="D24" s="27">
        <f>'CRONOGRAMA OK'!H33</f>
        <v>0</v>
      </c>
      <c r="E24" s="27">
        <f>'CRONOGRAMA OK'!J33</f>
        <v>0</v>
      </c>
      <c r="F24" s="5">
        <f t="shared" si="3"/>
        <v>1.0698477931848883E-3</v>
      </c>
      <c r="G24" s="5">
        <f t="shared" si="4"/>
        <v>0</v>
      </c>
      <c r="H24" s="5">
        <f t="shared" si="5"/>
        <v>0</v>
      </c>
    </row>
    <row r="25" spans="1:9">
      <c r="A25" s="23" t="str">
        <f>'CRONOGRAMA OK'!B34</f>
        <v>1.3.6</v>
      </c>
      <c r="B25" s="27">
        <f>'CRONOGRAMA OK'!E34</f>
        <v>1.2025248940402519E-3</v>
      </c>
      <c r="C25" s="27">
        <f>'CRONOGRAMA OK'!F34</f>
        <v>1</v>
      </c>
      <c r="D25" s="27">
        <f>'CRONOGRAMA OK'!H34</f>
        <v>0</v>
      </c>
      <c r="E25" s="27">
        <f>'CRONOGRAMA OK'!J34</f>
        <v>0</v>
      </c>
      <c r="F25" s="5">
        <f t="shared" si="3"/>
        <v>1.2025248940402519E-3</v>
      </c>
      <c r="G25" s="5">
        <f t="shared" si="4"/>
        <v>0</v>
      </c>
      <c r="H25" s="5">
        <f t="shared" si="5"/>
        <v>0</v>
      </c>
    </row>
    <row r="26" spans="1:9">
      <c r="A26" s="23" t="str">
        <f>'CRONOGRAMA OK'!B35</f>
        <v>1.3.7</v>
      </c>
      <c r="B26" s="27">
        <f>'CRONOGRAMA OK'!E35</f>
        <v>8.1469952230918906E-4</v>
      </c>
      <c r="C26" s="27">
        <f>'CRONOGRAMA OK'!F35</f>
        <v>1</v>
      </c>
      <c r="D26" s="27">
        <f>'CRONOGRAMA OK'!H35</f>
        <v>0</v>
      </c>
      <c r="E26" s="27">
        <f>'CRONOGRAMA OK'!J35</f>
        <v>0</v>
      </c>
      <c r="F26" s="5">
        <f t="shared" si="3"/>
        <v>8.1469952230918906E-4</v>
      </c>
      <c r="G26" s="5">
        <f t="shared" si="4"/>
        <v>0</v>
      </c>
      <c r="H26" s="5">
        <f t="shared" si="5"/>
        <v>0</v>
      </c>
    </row>
    <row r="27" spans="1:9">
      <c r="A27" s="23">
        <f>'CRONOGRAMA OK'!B36</f>
        <v>0</v>
      </c>
      <c r="B27" s="27">
        <f>'CRONOGRAMA OK'!E36</f>
        <v>0</v>
      </c>
      <c r="C27" s="27">
        <f>'CRONOGRAMA OK'!F36</f>
        <v>0</v>
      </c>
      <c r="D27" s="27">
        <f>'CRONOGRAMA OK'!H36</f>
        <v>0</v>
      </c>
      <c r="E27" s="27">
        <f>'CRONOGRAMA OK'!J36</f>
        <v>0</v>
      </c>
      <c r="F27" s="5">
        <f t="shared" si="3"/>
        <v>0</v>
      </c>
      <c r="G27" s="5">
        <f t="shared" si="4"/>
        <v>0</v>
      </c>
      <c r="H27" s="5">
        <f t="shared" si="5"/>
        <v>0</v>
      </c>
    </row>
    <row r="28" spans="1:9">
      <c r="A28" s="23" t="str">
        <f>'CRONOGRAMA OK'!B37</f>
        <v>1.4 SISTEMA DE PROTEÇÃO POR EXTINTOR</v>
      </c>
      <c r="B28" s="27">
        <f>'CRONOGRAMA OK'!E37</f>
        <v>0</v>
      </c>
      <c r="C28" s="27">
        <f>'CRONOGRAMA OK'!F37</f>
        <v>0</v>
      </c>
      <c r="D28" s="27">
        <f>'CRONOGRAMA OK'!H37</f>
        <v>0</v>
      </c>
      <c r="E28" s="27">
        <f>'CRONOGRAMA OK'!J37</f>
        <v>0</v>
      </c>
      <c r="F28" s="5">
        <f t="shared" si="3"/>
        <v>0</v>
      </c>
      <c r="G28" s="5">
        <f t="shared" si="4"/>
        <v>0</v>
      </c>
      <c r="H28" s="5">
        <f t="shared" si="5"/>
        <v>0</v>
      </c>
    </row>
    <row r="29" spans="1:9">
      <c r="A29" s="23" t="str">
        <f>'CRONOGRAMA OK'!B38</f>
        <v>1.4.1</v>
      </c>
      <c r="B29" s="27">
        <f>'CRONOGRAMA OK'!E38</f>
        <v>1.0002699690573932E-2</v>
      </c>
      <c r="C29" s="27">
        <f>'CRONOGRAMA OK'!F38</f>
        <v>1</v>
      </c>
      <c r="D29" s="27">
        <f>'CRONOGRAMA OK'!H38</f>
        <v>0</v>
      </c>
      <c r="E29" s="27">
        <f>'CRONOGRAMA OK'!J38</f>
        <v>0</v>
      </c>
      <c r="F29" s="5">
        <f t="shared" si="3"/>
        <v>1.0002699690573932E-2</v>
      </c>
      <c r="G29" s="5">
        <f t="shared" si="4"/>
        <v>0</v>
      </c>
      <c r="H29" s="5">
        <f t="shared" si="5"/>
        <v>0</v>
      </c>
    </row>
    <row r="30" spans="1:9">
      <c r="A30" s="23">
        <f>'CRONOGRAMA OK'!B39</f>
        <v>0</v>
      </c>
      <c r="B30" s="27">
        <f>'CRONOGRAMA OK'!E39</f>
        <v>0</v>
      </c>
      <c r="C30" s="27">
        <f>'CRONOGRAMA OK'!F39</f>
        <v>0</v>
      </c>
      <c r="D30" s="27">
        <f>'CRONOGRAMA OK'!H39</f>
        <v>0</v>
      </c>
      <c r="E30" s="27">
        <f>'CRONOGRAMA OK'!J39</f>
        <v>0</v>
      </c>
      <c r="F30" s="5">
        <f t="shared" si="3"/>
        <v>0</v>
      </c>
      <c r="G30" s="5">
        <f t="shared" si="4"/>
        <v>0</v>
      </c>
      <c r="H30" s="5">
        <f t="shared" si="5"/>
        <v>0</v>
      </c>
    </row>
    <row r="31" spans="1:9">
      <c r="A31" s="23" t="str">
        <f>'CRONOGRAMA OK'!B40</f>
        <v>1.5 SISTEMAS DE SAÍDA DE EMERGÊNCIA</v>
      </c>
      <c r="B31" s="27">
        <f>'CRONOGRAMA OK'!E40</f>
        <v>0</v>
      </c>
      <c r="C31" s="27">
        <f>'CRONOGRAMA OK'!F40</f>
        <v>0</v>
      </c>
      <c r="D31" s="27">
        <f>'CRONOGRAMA OK'!H40</f>
        <v>0</v>
      </c>
      <c r="E31" s="27">
        <f>'CRONOGRAMA OK'!J40</f>
        <v>0</v>
      </c>
      <c r="F31" s="5">
        <f t="shared" si="3"/>
        <v>0</v>
      </c>
      <c r="G31" s="5">
        <f t="shared" si="4"/>
        <v>0</v>
      </c>
      <c r="H31" s="5">
        <f t="shared" si="5"/>
        <v>0</v>
      </c>
    </row>
    <row r="32" spans="1:9" s="8" customFormat="1">
      <c r="A32" s="23" t="str">
        <f>'CRONOGRAMA OK'!B41</f>
        <v>1.5.1</v>
      </c>
      <c r="B32" s="27">
        <f>'CRONOGRAMA OK'!E41</f>
        <v>0.25798285723109743</v>
      </c>
      <c r="C32" s="27">
        <f>'CRONOGRAMA OK'!F41</f>
        <v>0.5</v>
      </c>
      <c r="D32" s="27">
        <f>'CRONOGRAMA OK'!H41</f>
        <v>0.5</v>
      </c>
      <c r="E32" s="27">
        <f>'CRONOGRAMA OK'!J41</f>
        <v>0</v>
      </c>
      <c r="F32" s="5">
        <f t="shared" si="3"/>
        <v>0.12899142861554871</v>
      </c>
      <c r="G32" s="5">
        <f t="shared" si="4"/>
        <v>0.12899142861554871</v>
      </c>
      <c r="H32" s="5">
        <f t="shared" si="5"/>
        <v>0</v>
      </c>
      <c r="I32" s="156">
        <f>SUM(F32:H276)</f>
        <v>1.8242382515092808</v>
      </c>
    </row>
    <row r="33" spans="1:8" s="8" customFormat="1">
      <c r="A33" s="23" t="str">
        <f>'CRONOGRAMA OK'!B42</f>
        <v>1.5.2</v>
      </c>
      <c r="B33" s="27">
        <f>'CRONOGRAMA OK'!E42</f>
        <v>9.4858802278105815E-3</v>
      </c>
      <c r="C33" s="27">
        <f>'CRONOGRAMA OK'!F42</f>
        <v>0.5</v>
      </c>
      <c r="D33" s="27">
        <f>'CRONOGRAMA OK'!H42</f>
        <v>0.5</v>
      </c>
      <c r="E33" s="27">
        <f>'CRONOGRAMA OK'!J42</f>
        <v>0</v>
      </c>
      <c r="F33" s="5">
        <f t="shared" si="3"/>
        <v>4.7429401139052908E-3</v>
      </c>
      <c r="G33" s="5">
        <f t="shared" si="4"/>
        <v>4.7429401139052908E-3</v>
      </c>
      <c r="H33" s="5">
        <f t="shared" si="5"/>
        <v>0</v>
      </c>
    </row>
    <row r="34" spans="1:8" s="8" customFormat="1">
      <c r="A34" s="23" t="str">
        <f>'CRONOGRAMA OK'!B43</f>
        <v>5.4</v>
      </c>
      <c r="B34" s="27">
        <f>'CRONOGRAMA OK'!E43</f>
        <v>6.0921863571021502E-3</v>
      </c>
      <c r="C34" s="27">
        <f>'CRONOGRAMA OK'!F43</f>
        <v>0.5</v>
      </c>
      <c r="D34" s="27">
        <f>'CRONOGRAMA OK'!H43</f>
        <v>0.5</v>
      </c>
      <c r="E34" s="27">
        <f>'CRONOGRAMA OK'!J43</f>
        <v>0</v>
      </c>
      <c r="F34" s="5">
        <f t="shared" si="3"/>
        <v>3.0460931785510751E-3</v>
      </c>
      <c r="G34" s="5">
        <f t="shared" si="4"/>
        <v>3.0460931785510751E-3</v>
      </c>
      <c r="H34" s="5">
        <f t="shared" si="5"/>
        <v>0</v>
      </c>
    </row>
    <row r="35" spans="1:8" s="8" customFormat="1">
      <c r="A35" s="23" t="str">
        <f>'CRONOGRAMA OK'!B44</f>
        <v>5.5</v>
      </c>
      <c r="B35" s="27">
        <f>'CRONOGRAMA OK'!E44</f>
        <v>1.1706025173327774E-2</v>
      </c>
      <c r="C35" s="27">
        <f>'CRONOGRAMA OK'!F44</f>
        <v>0.5</v>
      </c>
      <c r="D35" s="27">
        <f>'CRONOGRAMA OK'!H44</f>
        <v>0.5</v>
      </c>
      <c r="E35" s="27">
        <f>'CRONOGRAMA OK'!J44</f>
        <v>0</v>
      </c>
      <c r="F35" s="5">
        <f t="shared" si="3"/>
        <v>5.8530125866638871E-3</v>
      </c>
      <c r="G35" s="5">
        <f t="shared" si="4"/>
        <v>5.8530125866638871E-3</v>
      </c>
      <c r="H35" s="5">
        <f t="shared" si="5"/>
        <v>0</v>
      </c>
    </row>
    <row r="36" spans="1:8" s="8" customFormat="1">
      <c r="A36" s="23">
        <f>'CRONOGRAMA OK'!B45</f>
        <v>0</v>
      </c>
      <c r="B36" s="27">
        <f>'CRONOGRAMA OK'!E45</f>
        <v>0</v>
      </c>
      <c r="C36" s="27">
        <f>'CRONOGRAMA OK'!F45</f>
        <v>0</v>
      </c>
      <c r="D36" s="27">
        <f>'CRONOGRAMA OK'!H45</f>
        <v>0</v>
      </c>
      <c r="E36" s="27">
        <f>'CRONOGRAMA OK'!J45</f>
        <v>0</v>
      </c>
      <c r="F36" s="5">
        <f t="shared" si="3"/>
        <v>0</v>
      </c>
      <c r="G36" s="5">
        <f t="shared" si="4"/>
        <v>0</v>
      </c>
      <c r="H36" s="5">
        <f t="shared" si="5"/>
        <v>0</v>
      </c>
    </row>
    <row r="37" spans="1:8" s="8" customFormat="1">
      <c r="A37" s="23" t="str">
        <f>'CRONOGRAMA OK'!B46</f>
        <v>1.6 INSTALAÇÃO DE GÁS</v>
      </c>
      <c r="B37" s="27">
        <f>'CRONOGRAMA OK'!E46</f>
        <v>0</v>
      </c>
      <c r="C37" s="27">
        <f>'CRONOGRAMA OK'!F46</f>
        <v>0</v>
      </c>
      <c r="D37" s="27">
        <f>'CRONOGRAMA OK'!H46</f>
        <v>0</v>
      </c>
      <c r="E37" s="27">
        <f>'CRONOGRAMA OK'!J46</f>
        <v>0</v>
      </c>
      <c r="F37" s="5">
        <f t="shared" si="3"/>
        <v>0</v>
      </c>
      <c r="G37" s="5">
        <f t="shared" si="4"/>
        <v>0</v>
      </c>
      <c r="H37" s="5">
        <f t="shared" si="5"/>
        <v>0</v>
      </c>
    </row>
    <row r="38" spans="1:8" s="8" customFormat="1">
      <c r="A38" s="23" t="str">
        <f>'CRONOGRAMA OK'!B47</f>
        <v>1.6.1</v>
      </c>
      <c r="B38" s="27">
        <f>'CRONOGRAMA OK'!E47</f>
        <v>4.1143213348860574E-4</v>
      </c>
      <c r="C38" s="27">
        <f>'CRONOGRAMA OK'!F47</f>
        <v>0.5</v>
      </c>
      <c r="D38" s="27">
        <f>'CRONOGRAMA OK'!H47</f>
        <v>0.5</v>
      </c>
      <c r="E38" s="27">
        <f>'CRONOGRAMA OK'!J47</f>
        <v>0</v>
      </c>
      <c r="F38" s="5">
        <f t="shared" si="3"/>
        <v>2.0571606674430287E-4</v>
      </c>
      <c r="G38" s="5">
        <f t="shared" si="4"/>
        <v>2.0571606674430287E-4</v>
      </c>
      <c r="H38" s="5">
        <f t="shared" si="5"/>
        <v>0</v>
      </c>
    </row>
    <row r="39" spans="1:8" s="8" customFormat="1">
      <c r="A39" s="23">
        <f>'CRONOGRAMA OK'!B48</f>
        <v>0</v>
      </c>
      <c r="B39" s="27">
        <f>'CRONOGRAMA OK'!E48</f>
        <v>0</v>
      </c>
      <c r="C39" s="27">
        <f>'CRONOGRAMA OK'!F48</f>
        <v>0</v>
      </c>
      <c r="D39" s="27">
        <f>'CRONOGRAMA OK'!H48</f>
        <v>0</v>
      </c>
      <c r="E39" s="27">
        <f>'CRONOGRAMA OK'!J48</f>
        <v>0</v>
      </c>
      <c r="F39" s="5">
        <f t="shared" si="3"/>
        <v>0</v>
      </c>
      <c r="G39" s="5">
        <f t="shared" si="4"/>
        <v>0</v>
      </c>
      <c r="H39" s="5">
        <f t="shared" si="5"/>
        <v>0</v>
      </c>
    </row>
    <row r="40" spans="1:8" s="8" customFormat="1">
      <c r="A40" s="23" t="str">
        <f>'CRONOGRAMA OK'!B49</f>
        <v>2.0 CENTRO DE EDUCAÇÃO INFANTIL LILIAN REJIANE RODRIGUES</v>
      </c>
      <c r="B40" s="27">
        <f>'CRONOGRAMA OK'!E49</f>
        <v>0</v>
      </c>
      <c r="C40" s="27">
        <f>'CRONOGRAMA OK'!F49</f>
        <v>0</v>
      </c>
      <c r="D40" s="27">
        <f>'CRONOGRAMA OK'!H49</f>
        <v>0</v>
      </c>
      <c r="E40" s="27">
        <f>'CRONOGRAMA OK'!J49</f>
        <v>0</v>
      </c>
      <c r="F40" s="5">
        <f t="shared" si="3"/>
        <v>0</v>
      </c>
      <c r="G40" s="5">
        <f t="shared" si="4"/>
        <v>0</v>
      </c>
      <c r="H40" s="5">
        <f t="shared" si="5"/>
        <v>0</v>
      </c>
    </row>
    <row r="41" spans="1:8" s="8" customFormat="1">
      <c r="A41" s="23" t="str">
        <f>'CRONOGRAMA OK'!B50</f>
        <v>2.1 SISTEMA DE ILUMINAÇÃO DE EMERGÊNCIA</v>
      </c>
      <c r="B41" s="27">
        <f>'CRONOGRAMA OK'!E50</f>
        <v>0</v>
      </c>
      <c r="C41" s="27">
        <f>'CRONOGRAMA OK'!F50</f>
        <v>0</v>
      </c>
      <c r="D41" s="27">
        <f>'CRONOGRAMA OK'!H50</f>
        <v>0</v>
      </c>
      <c r="E41" s="27">
        <f>'CRONOGRAMA OK'!J50</f>
        <v>0</v>
      </c>
      <c r="F41" s="5">
        <f t="shared" si="3"/>
        <v>0</v>
      </c>
      <c r="G41" s="5">
        <f t="shared" si="4"/>
        <v>0</v>
      </c>
      <c r="H41" s="5">
        <f t="shared" si="5"/>
        <v>0</v>
      </c>
    </row>
    <row r="42" spans="1:8" s="8" customFormat="1">
      <c r="A42" s="23" t="str">
        <f>'CRONOGRAMA OK'!B51</f>
        <v>2.1.1</v>
      </c>
      <c r="B42" s="27">
        <f>'CRONOGRAMA OK'!E51</f>
        <v>2.3107114882749843E-3</v>
      </c>
      <c r="C42" s="27">
        <f>'CRONOGRAMA OK'!F51</f>
        <v>0.5</v>
      </c>
      <c r="D42" s="27">
        <f>'CRONOGRAMA OK'!H51</f>
        <v>0.5</v>
      </c>
      <c r="E42" s="27">
        <f>'CRONOGRAMA OK'!J51</f>
        <v>0</v>
      </c>
      <c r="F42" s="5">
        <f t="shared" si="3"/>
        <v>1.1553557441374921E-3</v>
      </c>
      <c r="G42" s="5">
        <f t="shared" si="4"/>
        <v>1.1553557441374921E-3</v>
      </c>
      <c r="H42" s="5">
        <f t="shared" si="5"/>
        <v>0</v>
      </c>
    </row>
    <row r="43" spans="1:8" s="8" customFormat="1">
      <c r="A43" s="23" t="str">
        <f>'CRONOGRAMA OK'!B52</f>
        <v>2.1.2</v>
      </c>
      <c r="B43" s="27">
        <f>'CRONOGRAMA OK'!E52</f>
        <v>9.9880563985062822E-3</v>
      </c>
      <c r="C43" s="27">
        <f>'CRONOGRAMA OK'!F52</f>
        <v>0.5</v>
      </c>
      <c r="D43" s="27">
        <f>'CRONOGRAMA OK'!H52</f>
        <v>0.5</v>
      </c>
      <c r="E43" s="27">
        <f>'CRONOGRAMA OK'!J52</f>
        <v>0</v>
      </c>
      <c r="F43" s="5">
        <f t="shared" si="3"/>
        <v>4.9940281992531411E-3</v>
      </c>
      <c r="G43" s="5">
        <f t="shared" si="4"/>
        <v>4.9940281992531411E-3</v>
      </c>
      <c r="H43" s="5">
        <f t="shared" si="5"/>
        <v>0</v>
      </c>
    </row>
    <row r="44" spans="1:8" s="8" customFormat="1">
      <c r="A44" s="23" t="str">
        <f>'CRONOGRAMA OK'!B53</f>
        <v>2.1.3</v>
      </c>
      <c r="B44" s="27">
        <f>'CRONOGRAMA OK'!E53</f>
        <v>2.1932989100598367E-3</v>
      </c>
      <c r="C44" s="27">
        <f>'CRONOGRAMA OK'!F53</f>
        <v>0.5</v>
      </c>
      <c r="D44" s="27">
        <f>'CRONOGRAMA OK'!H53</f>
        <v>0.5</v>
      </c>
      <c r="E44" s="27">
        <f>'CRONOGRAMA OK'!J53</f>
        <v>0</v>
      </c>
      <c r="F44" s="5">
        <f t="shared" si="3"/>
        <v>1.0966494550299184E-3</v>
      </c>
      <c r="G44" s="5">
        <f t="shared" si="4"/>
        <v>1.0966494550299184E-3</v>
      </c>
      <c r="H44" s="5">
        <f t="shared" si="5"/>
        <v>0</v>
      </c>
    </row>
    <row r="45" spans="1:8" s="8" customFormat="1">
      <c r="A45" s="23" t="str">
        <f>'CRONOGRAMA OK'!B54</f>
        <v>2.1.4</v>
      </c>
      <c r="B45" s="27">
        <f>'CRONOGRAMA OK'!E54</f>
        <v>3.9385130828496189E-3</v>
      </c>
      <c r="C45" s="27">
        <f>'CRONOGRAMA OK'!F54</f>
        <v>0.5</v>
      </c>
      <c r="D45" s="27">
        <f>'CRONOGRAMA OK'!H54</f>
        <v>0.5</v>
      </c>
      <c r="E45" s="27">
        <f>'CRONOGRAMA OK'!J54</f>
        <v>0</v>
      </c>
      <c r="F45" s="5">
        <f t="shared" si="3"/>
        <v>1.9692565414248095E-3</v>
      </c>
      <c r="G45" s="5">
        <f t="shared" si="4"/>
        <v>1.9692565414248095E-3</v>
      </c>
      <c r="H45" s="5">
        <f t="shared" si="5"/>
        <v>0</v>
      </c>
    </row>
    <row r="46" spans="1:8" s="8" customFormat="1">
      <c r="A46" s="23" t="str">
        <f>'CRONOGRAMA OK'!B55</f>
        <v>2.1.5</v>
      </c>
      <c r="B46" s="27">
        <f>'CRONOGRAMA OK'!E55</f>
        <v>2.1046404326320717E-3</v>
      </c>
      <c r="C46" s="27">
        <f>'CRONOGRAMA OK'!F55</f>
        <v>0.5</v>
      </c>
      <c r="D46" s="27">
        <f>'CRONOGRAMA OK'!H55</f>
        <v>0.5</v>
      </c>
      <c r="E46" s="27">
        <f>'CRONOGRAMA OK'!J55</f>
        <v>0</v>
      </c>
      <c r="F46" s="5">
        <f t="shared" si="3"/>
        <v>1.0523202163160359E-3</v>
      </c>
      <c r="G46" s="5">
        <f t="shared" si="4"/>
        <v>1.0523202163160359E-3</v>
      </c>
      <c r="H46" s="5">
        <f t="shared" si="5"/>
        <v>0</v>
      </c>
    </row>
    <row r="47" spans="1:8" s="8" customFormat="1">
      <c r="A47" s="23" t="str">
        <f>'CRONOGRAMA OK'!B56</f>
        <v>2.1.6</v>
      </c>
      <c r="B47" s="27">
        <f>'CRONOGRAMA OK'!E56</f>
        <v>2.9477390668300349E-4</v>
      </c>
      <c r="C47" s="27">
        <f>'CRONOGRAMA OK'!F56</f>
        <v>0.5</v>
      </c>
      <c r="D47" s="27">
        <f>'CRONOGRAMA OK'!H56</f>
        <v>0.5</v>
      </c>
      <c r="E47" s="27">
        <f>'CRONOGRAMA OK'!J56</f>
        <v>0</v>
      </c>
      <c r="F47" s="5">
        <f t="shared" si="3"/>
        <v>1.4738695334150174E-4</v>
      </c>
      <c r="G47" s="5">
        <f t="shared" si="4"/>
        <v>1.4738695334150174E-4</v>
      </c>
      <c r="H47" s="5">
        <f t="shared" si="5"/>
        <v>0</v>
      </c>
    </row>
    <row r="48" spans="1:8" s="8" customFormat="1">
      <c r="A48" s="23">
        <f>'CRONOGRAMA OK'!B57</f>
        <v>0</v>
      </c>
      <c r="B48" s="27">
        <f>'CRONOGRAMA OK'!E57</f>
        <v>0</v>
      </c>
      <c r="C48" s="27">
        <f>'CRONOGRAMA OK'!F57</f>
        <v>0</v>
      </c>
      <c r="D48" s="27">
        <f>'CRONOGRAMA OK'!H57</f>
        <v>0</v>
      </c>
      <c r="E48" s="27">
        <f>'CRONOGRAMA OK'!J57</f>
        <v>0</v>
      </c>
      <c r="F48" s="5">
        <f t="shared" si="3"/>
        <v>0</v>
      </c>
      <c r="G48" s="5">
        <f t="shared" si="4"/>
        <v>0</v>
      </c>
      <c r="H48" s="5">
        <f t="shared" si="5"/>
        <v>0</v>
      </c>
    </row>
    <row r="49" spans="1:8" s="8" customFormat="1">
      <c r="A49" s="23" t="str">
        <f>'CRONOGRAMA OK'!B58</f>
        <v>2.2 SISTEMA DE PROTEÇÃO POR EXTINTOR</v>
      </c>
      <c r="B49" s="27">
        <f>'CRONOGRAMA OK'!E58</f>
        <v>0</v>
      </c>
      <c r="C49" s="27">
        <f>'CRONOGRAMA OK'!F58</f>
        <v>0</v>
      </c>
      <c r="D49" s="27">
        <f>'CRONOGRAMA OK'!H58</f>
        <v>0</v>
      </c>
      <c r="E49" s="27">
        <f>'CRONOGRAMA OK'!J58</f>
        <v>0</v>
      </c>
      <c r="F49" s="5">
        <f t="shared" si="3"/>
        <v>0</v>
      </c>
      <c r="G49" s="5">
        <f t="shared" si="4"/>
        <v>0</v>
      </c>
      <c r="H49" s="5">
        <f t="shared" si="5"/>
        <v>0</v>
      </c>
    </row>
    <row r="50" spans="1:8" s="8" customFormat="1">
      <c r="A50" s="23" t="str">
        <f>'CRONOGRAMA OK'!B59</f>
        <v>2.2.1</v>
      </c>
      <c r="B50" s="27">
        <f>'CRONOGRAMA OK'!E59</f>
        <v>3.0008099071721799E-3</v>
      </c>
      <c r="C50" s="27">
        <f>'CRONOGRAMA OK'!F59</f>
        <v>0.5</v>
      </c>
      <c r="D50" s="27">
        <f>'CRONOGRAMA OK'!H59</f>
        <v>0.5</v>
      </c>
      <c r="E50" s="27">
        <f>'CRONOGRAMA OK'!J59</f>
        <v>0</v>
      </c>
      <c r="F50" s="5">
        <f t="shared" si="3"/>
        <v>1.50040495358609E-3</v>
      </c>
      <c r="G50" s="5">
        <f t="shared" si="4"/>
        <v>1.50040495358609E-3</v>
      </c>
      <c r="H50" s="5">
        <f t="shared" si="5"/>
        <v>0</v>
      </c>
    </row>
    <row r="51" spans="1:8" s="8" customFormat="1">
      <c r="A51" s="23">
        <f>'CRONOGRAMA OK'!B60</f>
        <v>0</v>
      </c>
      <c r="B51" s="27">
        <f>'CRONOGRAMA OK'!E60</f>
        <v>0</v>
      </c>
      <c r="C51" s="27">
        <f>'CRONOGRAMA OK'!F60</f>
        <v>0</v>
      </c>
      <c r="D51" s="27">
        <f>'CRONOGRAMA OK'!H60</f>
        <v>0</v>
      </c>
      <c r="E51" s="27">
        <f>'CRONOGRAMA OK'!J60</f>
        <v>0</v>
      </c>
      <c r="F51" s="5">
        <f t="shared" si="3"/>
        <v>0</v>
      </c>
      <c r="G51" s="5">
        <f t="shared" si="4"/>
        <v>0</v>
      </c>
      <c r="H51" s="5">
        <f t="shared" si="5"/>
        <v>0</v>
      </c>
    </row>
    <row r="52" spans="1:8" s="8" customFormat="1">
      <c r="A52" s="23" t="str">
        <f>'CRONOGRAMA OK'!B61</f>
        <v>2.3 SINALIZAÇÃO DE EMERGÊNCIA E SINALIZAÇÃO DE EQUIPAMENTOS</v>
      </c>
      <c r="B52" s="27">
        <f>'CRONOGRAMA OK'!E61</f>
        <v>0</v>
      </c>
      <c r="C52" s="27">
        <f>'CRONOGRAMA OK'!F61</f>
        <v>0</v>
      </c>
      <c r="D52" s="27">
        <f>'CRONOGRAMA OK'!H61</f>
        <v>0</v>
      </c>
      <c r="E52" s="27">
        <f>'CRONOGRAMA OK'!J61</f>
        <v>0</v>
      </c>
      <c r="F52" s="5">
        <f t="shared" si="3"/>
        <v>0</v>
      </c>
      <c r="G52" s="5">
        <f t="shared" si="4"/>
        <v>0</v>
      </c>
      <c r="H52" s="5">
        <f t="shared" si="5"/>
        <v>0</v>
      </c>
    </row>
    <row r="53" spans="1:8" s="8" customFormat="1">
      <c r="A53" s="23" t="str">
        <f>'CRONOGRAMA OK'!B62</f>
        <v>2.3.1</v>
      </c>
      <c r="B53" s="27">
        <f>'CRONOGRAMA OK'!E62</f>
        <v>4.0901820897806E-3</v>
      </c>
      <c r="C53" s="27">
        <f>'CRONOGRAMA OK'!F62</f>
        <v>0.5</v>
      </c>
      <c r="D53" s="27">
        <f>'CRONOGRAMA OK'!H62</f>
        <v>0.5</v>
      </c>
      <c r="E53" s="27">
        <f>'CRONOGRAMA OK'!J62</f>
        <v>0</v>
      </c>
      <c r="F53" s="5">
        <f t="shared" si="3"/>
        <v>2.0450910448903E-3</v>
      </c>
      <c r="G53" s="5">
        <f t="shared" si="4"/>
        <v>2.0450910448903E-3</v>
      </c>
      <c r="H53" s="5">
        <f t="shared" si="5"/>
        <v>0</v>
      </c>
    </row>
    <row r="54" spans="1:8" s="8" customFormat="1">
      <c r="A54" s="23" t="str">
        <f>'CRONOGRAMA OK'!B63</f>
        <v>2.3.2</v>
      </c>
      <c r="B54" s="27">
        <f>'CRONOGRAMA OK'!E63</f>
        <v>2.4440985669275673E-4</v>
      </c>
      <c r="C54" s="27">
        <f>'CRONOGRAMA OK'!F63</f>
        <v>0.5</v>
      </c>
      <c r="D54" s="27">
        <f>'CRONOGRAMA OK'!H63</f>
        <v>0.5</v>
      </c>
      <c r="E54" s="27">
        <f>'CRONOGRAMA OK'!J63</f>
        <v>0</v>
      </c>
      <c r="F54" s="5">
        <f t="shared" si="3"/>
        <v>1.2220492834637837E-4</v>
      </c>
      <c r="G54" s="5">
        <f t="shared" si="4"/>
        <v>1.2220492834637837E-4</v>
      </c>
      <c r="H54" s="5">
        <f t="shared" si="5"/>
        <v>0</v>
      </c>
    </row>
    <row r="55" spans="1:8" s="8" customFormat="1">
      <c r="A55" s="23">
        <f>'CRONOGRAMA OK'!B64</f>
        <v>0</v>
      </c>
      <c r="B55" s="27">
        <f>'CRONOGRAMA OK'!E64</f>
        <v>0</v>
      </c>
      <c r="C55" s="27">
        <f>'CRONOGRAMA OK'!F64</f>
        <v>0</v>
      </c>
      <c r="D55" s="27">
        <f>'CRONOGRAMA OK'!H64</f>
        <v>0</v>
      </c>
      <c r="E55" s="27">
        <f>'CRONOGRAMA OK'!J64</f>
        <v>0</v>
      </c>
      <c r="F55" s="5">
        <f t="shared" si="3"/>
        <v>0</v>
      </c>
      <c r="G55" s="5">
        <f t="shared" si="4"/>
        <v>0</v>
      </c>
      <c r="H55" s="5">
        <f t="shared" si="5"/>
        <v>0</v>
      </c>
    </row>
    <row r="56" spans="1:8" s="8" customFormat="1">
      <c r="A56" s="23" t="str">
        <f>'CRONOGRAMA OK'!B65</f>
        <v>2.4 INSTALAÇÃO DE GÁS</v>
      </c>
      <c r="B56" s="27">
        <f>'CRONOGRAMA OK'!E65</f>
        <v>0</v>
      </c>
      <c r="C56" s="27">
        <f>'CRONOGRAMA OK'!F65</f>
        <v>0</v>
      </c>
      <c r="D56" s="27">
        <f>'CRONOGRAMA OK'!H65</f>
        <v>0</v>
      </c>
      <c r="E56" s="27">
        <f>'CRONOGRAMA OK'!J65</f>
        <v>0</v>
      </c>
      <c r="F56" s="5">
        <f t="shared" si="3"/>
        <v>0</v>
      </c>
      <c r="G56" s="5">
        <f t="shared" si="4"/>
        <v>0</v>
      </c>
      <c r="H56" s="5">
        <f t="shared" si="5"/>
        <v>0</v>
      </c>
    </row>
    <row r="57" spans="1:8" s="8" customFormat="1">
      <c r="A57" s="23" t="str">
        <f>'CRONOGRAMA OK'!B66</f>
        <v>2.4.1</v>
      </c>
      <c r="B57" s="27">
        <f>'CRONOGRAMA OK'!E66</f>
        <v>4.1143213348860574E-4</v>
      </c>
      <c r="C57" s="27">
        <f>'CRONOGRAMA OK'!F66</f>
        <v>0.5</v>
      </c>
      <c r="D57" s="27">
        <f>'CRONOGRAMA OK'!H66</f>
        <v>0.5</v>
      </c>
      <c r="E57" s="27">
        <f>'CRONOGRAMA OK'!J66</f>
        <v>0</v>
      </c>
      <c r="F57" s="5">
        <f t="shared" si="3"/>
        <v>2.0571606674430287E-4</v>
      </c>
      <c r="G57" s="5">
        <f t="shared" si="4"/>
        <v>2.0571606674430287E-4</v>
      </c>
      <c r="H57" s="5">
        <f t="shared" si="5"/>
        <v>0</v>
      </c>
    </row>
    <row r="58" spans="1:8" s="8" customFormat="1">
      <c r="A58" s="23">
        <f>'CRONOGRAMA OK'!B67</f>
        <v>0</v>
      </c>
      <c r="B58" s="27">
        <f>'CRONOGRAMA OK'!E67</f>
        <v>0</v>
      </c>
      <c r="C58" s="27">
        <f>'CRONOGRAMA OK'!F67</f>
        <v>0</v>
      </c>
      <c r="D58" s="27">
        <f>'CRONOGRAMA OK'!H67</f>
        <v>0</v>
      </c>
      <c r="E58" s="27">
        <f>'CRONOGRAMA OK'!J67</f>
        <v>0</v>
      </c>
      <c r="F58" s="5">
        <f t="shared" si="3"/>
        <v>0</v>
      </c>
      <c r="G58" s="5">
        <f t="shared" si="4"/>
        <v>0</v>
      </c>
      <c r="H58" s="5">
        <f t="shared" si="5"/>
        <v>0</v>
      </c>
    </row>
    <row r="59" spans="1:8" s="8" customFormat="1">
      <c r="A59" s="23" t="str">
        <f>'CRONOGRAMA OK'!B68</f>
        <v>3.0 ESCOLA DE EDUCAÇÃO BÁSICA DILMA GRIMES EVARISTO</v>
      </c>
      <c r="B59" s="27">
        <f>'CRONOGRAMA OK'!E68</f>
        <v>0</v>
      </c>
      <c r="C59" s="27">
        <f>'CRONOGRAMA OK'!F68</f>
        <v>0</v>
      </c>
      <c r="D59" s="27">
        <f>'CRONOGRAMA OK'!H68</f>
        <v>0</v>
      </c>
      <c r="E59" s="27">
        <f>'CRONOGRAMA OK'!J68</f>
        <v>0</v>
      </c>
      <c r="F59" s="5">
        <f t="shared" si="3"/>
        <v>0</v>
      </c>
      <c r="G59" s="5">
        <f t="shared" si="4"/>
        <v>0</v>
      </c>
      <c r="H59" s="5">
        <f t="shared" si="5"/>
        <v>0</v>
      </c>
    </row>
    <row r="60" spans="1:8" s="8" customFormat="1">
      <c r="A60" s="23" t="str">
        <f>'CRONOGRAMA OK'!B69</f>
        <v>3.1 SERVIÇOS PRELIMINARES</v>
      </c>
      <c r="B60" s="27">
        <f>'CRONOGRAMA OK'!E69</f>
        <v>0</v>
      </c>
      <c r="C60" s="27">
        <f>'CRONOGRAMA OK'!F69</f>
        <v>0</v>
      </c>
      <c r="D60" s="27">
        <f>'CRONOGRAMA OK'!H69</f>
        <v>0</v>
      </c>
      <c r="E60" s="27">
        <f>'CRONOGRAMA OK'!J69</f>
        <v>0</v>
      </c>
      <c r="F60" s="5">
        <f t="shared" si="3"/>
        <v>0</v>
      </c>
      <c r="G60" s="5">
        <f t="shared" si="4"/>
        <v>0</v>
      </c>
      <c r="H60" s="5">
        <f t="shared" si="5"/>
        <v>0</v>
      </c>
    </row>
    <row r="61" spans="1:8" s="8" customFormat="1">
      <c r="A61" s="23" t="str">
        <f>'CRONOGRAMA OK'!B70</f>
        <v>3.1.1</v>
      </c>
      <c r="B61" s="27">
        <f>'CRONOGRAMA OK'!E70</f>
        <v>3.7934557441552433E-3</v>
      </c>
      <c r="C61" s="27">
        <f>'CRONOGRAMA OK'!F70</f>
        <v>0</v>
      </c>
      <c r="D61" s="27">
        <f>'CRONOGRAMA OK'!H70</f>
        <v>0.5</v>
      </c>
      <c r="E61" s="27">
        <f>'CRONOGRAMA OK'!J70</f>
        <v>0.5</v>
      </c>
      <c r="F61" s="5">
        <f t="shared" si="3"/>
        <v>0</v>
      </c>
      <c r="G61" s="5">
        <f t="shared" si="4"/>
        <v>1.8967278720776217E-3</v>
      </c>
      <c r="H61" s="5">
        <f t="shared" si="5"/>
        <v>1.8967278720776217E-3</v>
      </c>
    </row>
    <row r="62" spans="1:8" s="8" customFormat="1">
      <c r="A62" s="23" t="str">
        <f>'CRONOGRAMA OK'!B71</f>
        <v>3.1.2</v>
      </c>
      <c r="B62" s="27">
        <f>'CRONOGRAMA OK'!E71</f>
        <v>1.0531189413379078E-3</v>
      </c>
      <c r="C62" s="27">
        <f>'CRONOGRAMA OK'!F71</f>
        <v>0</v>
      </c>
      <c r="D62" s="27">
        <f>'CRONOGRAMA OK'!H71</f>
        <v>0.5</v>
      </c>
      <c r="E62" s="27">
        <f>'CRONOGRAMA OK'!J71</f>
        <v>0.5</v>
      </c>
      <c r="F62" s="5">
        <f t="shared" si="3"/>
        <v>0</v>
      </c>
      <c r="G62" s="5">
        <f t="shared" si="4"/>
        <v>5.2655947066895391E-4</v>
      </c>
      <c r="H62" s="5">
        <f t="shared" si="5"/>
        <v>5.2655947066895391E-4</v>
      </c>
    </row>
    <row r="63" spans="1:8" s="8" customFormat="1">
      <c r="A63" s="23">
        <f>'CRONOGRAMA OK'!B72</f>
        <v>0</v>
      </c>
      <c r="B63" s="27">
        <f>'CRONOGRAMA OK'!E72</f>
        <v>0</v>
      </c>
      <c r="C63" s="27">
        <f>'CRONOGRAMA OK'!F72</f>
        <v>0</v>
      </c>
      <c r="D63" s="27">
        <f>'CRONOGRAMA OK'!H72</f>
        <v>0</v>
      </c>
      <c r="E63" s="27">
        <f>'CRONOGRAMA OK'!J72</f>
        <v>0</v>
      </c>
      <c r="F63" s="5">
        <f t="shared" si="3"/>
        <v>0</v>
      </c>
      <c r="G63" s="5">
        <f t="shared" si="4"/>
        <v>0</v>
      </c>
      <c r="H63" s="5">
        <f t="shared" si="5"/>
        <v>0</v>
      </c>
    </row>
    <row r="64" spans="1:8" s="8" customFormat="1">
      <c r="A64" s="23" t="str">
        <f>'CRONOGRAMA OK'!B73</f>
        <v>3.2 SISTEMA DE ILUMINAÇÃO DE EMERGÊNCIA</v>
      </c>
      <c r="B64" s="27">
        <f>'CRONOGRAMA OK'!E73</f>
        <v>0</v>
      </c>
      <c r="C64" s="27">
        <f>'CRONOGRAMA OK'!F73</f>
        <v>0</v>
      </c>
      <c r="D64" s="27">
        <f>'CRONOGRAMA OK'!H73</f>
        <v>0</v>
      </c>
      <c r="E64" s="27">
        <f>'CRONOGRAMA OK'!J73</f>
        <v>0</v>
      </c>
      <c r="F64" s="5">
        <f t="shared" si="3"/>
        <v>0</v>
      </c>
      <c r="G64" s="5">
        <f t="shared" si="4"/>
        <v>0</v>
      </c>
      <c r="H64" s="5">
        <f t="shared" si="5"/>
        <v>0</v>
      </c>
    </row>
    <row r="65" spans="1:8" s="8" customFormat="1">
      <c r="A65" s="23" t="str">
        <f>'CRONOGRAMA OK'!B74</f>
        <v>3.2.1</v>
      </c>
      <c r="B65" s="27">
        <f>'CRONOGRAMA OK'!E74</f>
        <v>3.3376943719527555E-3</v>
      </c>
      <c r="C65" s="27">
        <f>'CRONOGRAMA OK'!F74</f>
        <v>0</v>
      </c>
      <c r="D65" s="27">
        <f>'CRONOGRAMA OK'!H74</f>
        <v>0.5</v>
      </c>
      <c r="E65" s="27">
        <f>'CRONOGRAMA OK'!J74</f>
        <v>0.5</v>
      </c>
      <c r="F65" s="5">
        <f t="shared" si="3"/>
        <v>0</v>
      </c>
      <c r="G65" s="5">
        <f t="shared" si="4"/>
        <v>1.6688471859763777E-3</v>
      </c>
      <c r="H65" s="5">
        <f t="shared" si="5"/>
        <v>1.6688471859763777E-3</v>
      </c>
    </row>
    <row r="66" spans="1:8" s="8" customFormat="1">
      <c r="A66" s="23" t="str">
        <f>'CRONOGRAMA OK'!B75</f>
        <v>3.2.2</v>
      </c>
      <c r="B66" s="27">
        <f>'CRONOGRAMA OK'!E75</f>
        <v>3.5321750400560618E-2</v>
      </c>
      <c r="C66" s="27">
        <f>'CRONOGRAMA OK'!F75</f>
        <v>0</v>
      </c>
      <c r="D66" s="27">
        <f>'CRONOGRAMA OK'!H75</f>
        <v>0.5</v>
      </c>
      <c r="E66" s="27">
        <f>'CRONOGRAMA OK'!J75</f>
        <v>0.5</v>
      </c>
      <c r="F66" s="5">
        <f t="shared" si="3"/>
        <v>0</v>
      </c>
      <c r="G66" s="5">
        <f t="shared" si="4"/>
        <v>1.7660875200280309E-2</v>
      </c>
      <c r="H66" s="5">
        <f t="shared" si="5"/>
        <v>1.7660875200280309E-2</v>
      </c>
    </row>
    <row r="67" spans="1:8" s="8" customFormat="1">
      <c r="A67" s="23" t="str">
        <f>'CRONOGRAMA OK'!B76</f>
        <v>3.2.3</v>
      </c>
      <c r="B67" s="27">
        <f>'CRONOGRAMA OK'!E76</f>
        <v>3.3293521328354281E-2</v>
      </c>
      <c r="C67" s="27">
        <f>'CRONOGRAMA OK'!F76</f>
        <v>0</v>
      </c>
      <c r="D67" s="27">
        <f>'CRONOGRAMA OK'!H76</f>
        <v>0.5</v>
      </c>
      <c r="E67" s="27">
        <f>'CRONOGRAMA OK'!J76</f>
        <v>0.5</v>
      </c>
      <c r="F67" s="5">
        <f t="shared" si="3"/>
        <v>0</v>
      </c>
      <c r="G67" s="5">
        <f t="shared" si="4"/>
        <v>1.664676066417714E-2</v>
      </c>
      <c r="H67" s="5">
        <f t="shared" si="5"/>
        <v>1.664676066417714E-2</v>
      </c>
    </row>
    <row r="68" spans="1:8" s="8" customFormat="1">
      <c r="A68" s="23" t="str">
        <f>'CRONOGRAMA OK'!B77</f>
        <v>3.2.4</v>
      </c>
      <c r="B68" s="27">
        <f>'CRONOGRAMA OK'!E77</f>
        <v>6.0924969723884347E-3</v>
      </c>
      <c r="C68" s="27">
        <f>'CRONOGRAMA OK'!F77</f>
        <v>0</v>
      </c>
      <c r="D68" s="27">
        <f>'CRONOGRAMA OK'!H77</f>
        <v>0.5</v>
      </c>
      <c r="E68" s="27">
        <f>'CRONOGRAMA OK'!J77</f>
        <v>0.5</v>
      </c>
      <c r="F68" s="5">
        <f t="shared" ref="F68:F131" si="6">C68*B68</f>
        <v>0</v>
      </c>
      <c r="G68" s="5">
        <f t="shared" ref="G68:G131" si="7">D68*B68</f>
        <v>3.0462484861942174E-3</v>
      </c>
      <c r="H68" s="5">
        <f t="shared" ref="H68:H131" si="8">B68*E68</f>
        <v>3.0462484861942174E-3</v>
      </c>
    </row>
    <row r="69" spans="1:8" s="8" customFormat="1">
      <c r="A69" s="23" t="str">
        <f>'CRONOGRAMA OK'!B78</f>
        <v>3.2.5</v>
      </c>
      <c r="B69" s="27">
        <f>'CRONOGRAMA OK'!E78</f>
        <v>1.094031411902672E-2</v>
      </c>
      <c r="C69" s="27">
        <f>'CRONOGRAMA OK'!F78</f>
        <v>0</v>
      </c>
      <c r="D69" s="27">
        <f>'CRONOGRAMA OK'!H78</f>
        <v>0.5</v>
      </c>
      <c r="E69" s="27">
        <f>'CRONOGRAMA OK'!J78</f>
        <v>0.5</v>
      </c>
      <c r="F69" s="5">
        <f t="shared" si="6"/>
        <v>0</v>
      </c>
      <c r="G69" s="5">
        <f t="shared" si="7"/>
        <v>5.4701570595133602E-3</v>
      </c>
      <c r="H69" s="5">
        <f t="shared" si="8"/>
        <v>5.4701570595133602E-3</v>
      </c>
    </row>
    <row r="70" spans="1:8" s="8" customFormat="1">
      <c r="A70" s="23" t="str">
        <f>'CRONOGRAMA OK'!B79</f>
        <v>3.2.6</v>
      </c>
      <c r="B70" s="27">
        <f>'CRONOGRAMA OK'!E79</f>
        <v>7.015468108773573E-3</v>
      </c>
      <c r="C70" s="27">
        <f>'CRONOGRAMA OK'!F79</f>
        <v>0</v>
      </c>
      <c r="D70" s="27">
        <f>'CRONOGRAMA OK'!H79</f>
        <v>0.5</v>
      </c>
      <c r="E70" s="27">
        <f>'CRONOGRAMA OK'!J79</f>
        <v>0.5</v>
      </c>
      <c r="F70" s="5">
        <f t="shared" si="6"/>
        <v>0</v>
      </c>
      <c r="G70" s="5">
        <f t="shared" si="7"/>
        <v>3.5077340543867865E-3</v>
      </c>
      <c r="H70" s="5">
        <f t="shared" si="8"/>
        <v>3.5077340543867865E-3</v>
      </c>
    </row>
    <row r="71" spans="1:8" s="8" customFormat="1">
      <c r="A71" s="23" t="str">
        <f>'CRONOGRAMA OK'!B80</f>
        <v>3.2.7</v>
      </c>
      <c r="B71" s="27">
        <f>'CRONOGRAMA OK'!E80</f>
        <v>5.8954781336600698E-4</v>
      </c>
      <c r="C71" s="27">
        <f>'CRONOGRAMA OK'!F80</f>
        <v>0</v>
      </c>
      <c r="D71" s="27">
        <f>'CRONOGRAMA OK'!H80</f>
        <v>0.5</v>
      </c>
      <c r="E71" s="27">
        <f>'CRONOGRAMA OK'!J80</f>
        <v>0.5</v>
      </c>
      <c r="F71" s="5">
        <f t="shared" si="6"/>
        <v>0</v>
      </c>
      <c r="G71" s="5">
        <f t="shared" si="7"/>
        <v>2.9477390668300349E-4</v>
      </c>
      <c r="H71" s="5">
        <f t="shared" si="8"/>
        <v>2.9477390668300349E-4</v>
      </c>
    </row>
    <row r="72" spans="1:8" s="8" customFormat="1">
      <c r="A72" s="23">
        <f>'CRONOGRAMA OK'!B81</f>
        <v>0</v>
      </c>
      <c r="B72" s="27">
        <f>'CRONOGRAMA OK'!E81</f>
        <v>0</v>
      </c>
      <c r="C72" s="27">
        <f>'CRONOGRAMA OK'!F81</f>
        <v>0</v>
      </c>
      <c r="D72" s="27">
        <f>'CRONOGRAMA OK'!H81</f>
        <v>0</v>
      </c>
      <c r="E72" s="27">
        <f>'CRONOGRAMA OK'!J81</f>
        <v>0</v>
      </c>
      <c r="F72" s="5">
        <f t="shared" si="6"/>
        <v>0</v>
      </c>
      <c r="G72" s="5">
        <f t="shared" si="7"/>
        <v>0</v>
      </c>
      <c r="H72" s="5">
        <f t="shared" si="8"/>
        <v>0</v>
      </c>
    </row>
    <row r="73" spans="1:8" s="8" customFormat="1">
      <c r="A73" s="23" t="str">
        <f>'CRONOGRAMA OK'!B82</f>
        <v>3.3 SISTEMA DE ALARME DE INCÊNDIO</v>
      </c>
      <c r="B73" s="27">
        <f>'CRONOGRAMA OK'!E82</f>
        <v>0</v>
      </c>
      <c r="C73" s="27">
        <f>'CRONOGRAMA OK'!F82</f>
        <v>0</v>
      </c>
      <c r="D73" s="27">
        <f>'CRONOGRAMA OK'!H82</f>
        <v>0</v>
      </c>
      <c r="E73" s="27">
        <f>'CRONOGRAMA OK'!J82</f>
        <v>0</v>
      </c>
      <c r="F73" s="5">
        <f t="shared" si="6"/>
        <v>0</v>
      </c>
      <c r="G73" s="5">
        <f t="shared" si="7"/>
        <v>0</v>
      </c>
      <c r="H73" s="5">
        <f t="shared" si="8"/>
        <v>0</v>
      </c>
    </row>
    <row r="74" spans="1:8" s="8" customFormat="1">
      <c r="A74" s="23" t="str">
        <f>'CRONOGRAMA OK'!B83</f>
        <v>3.3.1</v>
      </c>
      <c r="B74" s="27">
        <f>'CRONOGRAMA OK'!E83</f>
        <v>2.4583868700966062E-3</v>
      </c>
      <c r="C74" s="27">
        <f>'CRONOGRAMA OK'!F83</f>
        <v>0</v>
      </c>
      <c r="D74" s="27">
        <f>'CRONOGRAMA OK'!H83</f>
        <v>0.5</v>
      </c>
      <c r="E74" s="27">
        <f>'CRONOGRAMA OK'!J83</f>
        <v>0.5</v>
      </c>
      <c r="F74" s="5">
        <f t="shared" si="6"/>
        <v>0</v>
      </c>
      <c r="G74" s="5">
        <f t="shared" si="7"/>
        <v>1.2291934350483031E-3</v>
      </c>
      <c r="H74" s="5">
        <f t="shared" si="8"/>
        <v>1.2291934350483031E-3</v>
      </c>
    </row>
    <row r="75" spans="1:8" s="8" customFormat="1">
      <c r="A75" s="23" t="str">
        <f>'CRONOGRAMA OK'!B84</f>
        <v>3.3.2</v>
      </c>
      <c r="B75" s="27">
        <f>'CRONOGRAMA OK'!E84</f>
        <v>4.5683521362078231E-3</v>
      </c>
      <c r="C75" s="27">
        <f>'CRONOGRAMA OK'!F84</f>
        <v>0</v>
      </c>
      <c r="D75" s="27">
        <f>'CRONOGRAMA OK'!H84</f>
        <v>0.5</v>
      </c>
      <c r="E75" s="27">
        <f>'CRONOGRAMA OK'!J84</f>
        <v>0.5</v>
      </c>
      <c r="F75" s="5">
        <f t="shared" si="6"/>
        <v>0</v>
      </c>
      <c r="G75" s="5">
        <f t="shared" si="7"/>
        <v>2.2841760681039116E-3</v>
      </c>
      <c r="H75" s="5">
        <f t="shared" si="8"/>
        <v>2.2841760681039116E-3</v>
      </c>
    </row>
    <row r="76" spans="1:8" s="8" customFormat="1">
      <c r="A76" s="23" t="str">
        <f>'CRONOGRAMA OK'!B85</f>
        <v>3.3.3</v>
      </c>
      <c r="B76" s="27">
        <f>'CRONOGRAMA OK'!E85</f>
        <v>3.5225548409037397E-3</v>
      </c>
      <c r="C76" s="27">
        <f>'CRONOGRAMA OK'!F85</f>
        <v>0</v>
      </c>
      <c r="D76" s="27">
        <f>'CRONOGRAMA OK'!H85</f>
        <v>0.5</v>
      </c>
      <c r="E76" s="27">
        <f>'CRONOGRAMA OK'!J85</f>
        <v>0.5</v>
      </c>
      <c r="F76" s="5">
        <f t="shared" si="6"/>
        <v>0</v>
      </c>
      <c r="G76" s="5">
        <f t="shared" si="7"/>
        <v>1.7612774204518698E-3</v>
      </c>
      <c r="H76" s="5">
        <f t="shared" si="8"/>
        <v>1.7612774204518698E-3</v>
      </c>
    </row>
    <row r="77" spans="1:8" s="8" customFormat="1">
      <c r="A77" s="23" t="str">
        <f>'CRONOGRAMA OK'!B86</f>
        <v>3.3.4</v>
      </c>
      <c r="B77" s="27">
        <f>'CRONOGRAMA OK'!E86</f>
        <v>8.8782723542278081E-3</v>
      </c>
      <c r="C77" s="27">
        <f>'CRONOGRAMA OK'!F86</f>
        <v>0</v>
      </c>
      <c r="D77" s="27">
        <f>'CRONOGRAMA OK'!H86</f>
        <v>0.5</v>
      </c>
      <c r="E77" s="27">
        <f>'CRONOGRAMA OK'!J86</f>
        <v>0.5</v>
      </c>
      <c r="F77" s="5">
        <f t="shared" si="6"/>
        <v>0</v>
      </c>
      <c r="G77" s="5">
        <f t="shared" si="7"/>
        <v>4.439136177113904E-3</v>
      </c>
      <c r="H77" s="5">
        <f t="shared" si="8"/>
        <v>4.439136177113904E-3</v>
      </c>
    </row>
    <row r="78" spans="1:8" s="8" customFormat="1">
      <c r="A78" s="23" t="str">
        <f>'CRONOGRAMA OK'!B87</f>
        <v>3.3.5</v>
      </c>
      <c r="B78" s="27">
        <f>'CRONOGRAMA OK'!E87</f>
        <v>3.9297271076090302E-3</v>
      </c>
      <c r="C78" s="27">
        <f>'CRONOGRAMA OK'!F87</f>
        <v>0</v>
      </c>
      <c r="D78" s="27">
        <f>'CRONOGRAMA OK'!H87</f>
        <v>0.5</v>
      </c>
      <c r="E78" s="27">
        <f>'CRONOGRAMA OK'!J87</f>
        <v>0.5</v>
      </c>
      <c r="F78" s="5">
        <f t="shared" si="6"/>
        <v>0</v>
      </c>
      <c r="G78" s="5">
        <f t="shared" si="7"/>
        <v>1.9648635538045151E-3</v>
      </c>
      <c r="H78" s="5">
        <f t="shared" si="8"/>
        <v>1.9648635538045151E-3</v>
      </c>
    </row>
    <row r="79" spans="1:8" s="8" customFormat="1">
      <c r="A79" s="23">
        <f>'CRONOGRAMA OK'!B88</f>
        <v>0</v>
      </c>
      <c r="B79" s="27">
        <f>'CRONOGRAMA OK'!E88</f>
        <v>0</v>
      </c>
      <c r="C79" s="27">
        <f>'CRONOGRAMA OK'!F88</f>
        <v>0</v>
      </c>
      <c r="D79" s="27">
        <f>'CRONOGRAMA OK'!H88</f>
        <v>0</v>
      </c>
      <c r="E79" s="27">
        <f>'CRONOGRAMA OK'!J88</f>
        <v>0</v>
      </c>
      <c r="F79" s="5">
        <f t="shared" si="6"/>
        <v>0</v>
      </c>
      <c r="G79" s="5">
        <f t="shared" si="7"/>
        <v>0</v>
      </c>
      <c r="H79" s="5">
        <f t="shared" si="8"/>
        <v>0</v>
      </c>
    </row>
    <row r="80" spans="1:8" s="8" customFormat="1">
      <c r="A80" s="23" t="str">
        <f>'CRONOGRAMA OK'!B89</f>
        <v>3.4 SISTEMA HIDRAÚLICO PREVENTIVO - SHP</v>
      </c>
      <c r="B80" s="27">
        <f>'CRONOGRAMA OK'!E89</f>
        <v>0</v>
      </c>
      <c r="C80" s="27">
        <f>'CRONOGRAMA OK'!F89</f>
        <v>0</v>
      </c>
      <c r="D80" s="27">
        <f>'CRONOGRAMA OK'!H89</f>
        <v>0</v>
      </c>
      <c r="E80" s="27">
        <f>'CRONOGRAMA OK'!J89</f>
        <v>0</v>
      </c>
      <c r="F80" s="5">
        <f t="shared" si="6"/>
        <v>0</v>
      </c>
      <c r="G80" s="5">
        <f t="shared" si="7"/>
        <v>0</v>
      </c>
      <c r="H80" s="5">
        <f t="shared" si="8"/>
        <v>0</v>
      </c>
    </row>
    <row r="81" spans="1:8" s="8" customFormat="1">
      <c r="A81" s="23" t="str">
        <f>'CRONOGRAMA OK'!B90</f>
        <v>3.4.1</v>
      </c>
      <c r="B81" s="27">
        <f>'CRONOGRAMA OK'!E90</f>
        <v>7.4608904293040545E-3</v>
      </c>
      <c r="C81" s="27">
        <f>'CRONOGRAMA OK'!F90</f>
        <v>0</v>
      </c>
      <c r="D81" s="27">
        <f>'CRONOGRAMA OK'!H90</f>
        <v>0</v>
      </c>
      <c r="E81" s="27">
        <f>'CRONOGRAMA OK'!J90</f>
        <v>1</v>
      </c>
      <c r="F81" s="5">
        <f t="shared" si="6"/>
        <v>0</v>
      </c>
      <c r="G81" s="5">
        <f t="shared" si="7"/>
        <v>0</v>
      </c>
      <c r="H81" s="5">
        <f t="shared" si="8"/>
        <v>7.4608904293040545E-3</v>
      </c>
    </row>
    <row r="82" spans="1:8" s="8" customFormat="1">
      <c r="A82" s="23" t="str">
        <f>'CRONOGRAMA OK'!B91</f>
        <v>3.4.2</v>
      </c>
      <c r="B82" s="27">
        <f>'CRONOGRAMA OK'!E91</f>
        <v>1.1638488535367286E-2</v>
      </c>
      <c r="C82" s="27">
        <f>'CRONOGRAMA OK'!F91</f>
        <v>0</v>
      </c>
      <c r="D82" s="27">
        <f>'CRONOGRAMA OK'!H91</f>
        <v>0</v>
      </c>
      <c r="E82" s="27">
        <f>'CRONOGRAMA OK'!J91</f>
        <v>1</v>
      </c>
      <c r="F82" s="5">
        <f t="shared" si="6"/>
        <v>0</v>
      </c>
      <c r="G82" s="5">
        <f t="shared" si="7"/>
        <v>0</v>
      </c>
      <c r="H82" s="5">
        <f t="shared" si="8"/>
        <v>1.1638488535367286E-2</v>
      </c>
    </row>
    <row r="83" spans="1:8" s="8" customFormat="1">
      <c r="A83" s="23" t="str">
        <f>'CRONOGRAMA OK'!B92</f>
        <v>3.4.3</v>
      </c>
      <c r="B83" s="27">
        <f>'CRONOGRAMA OK'!E92</f>
        <v>7.8798217032757887E-3</v>
      </c>
      <c r="C83" s="27">
        <f>'CRONOGRAMA OK'!F92</f>
        <v>0</v>
      </c>
      <c r="D83" s="27">
        <f>'CRONOGRAMA OK'!H92</f>
        <v>0</v>
      </c>
      <c r="E83" s="27">
        <f>'CRONOGRAMA OK'!J92</f>
        <v>1</v>
      </c>
      <c r="F83" s="5">
        <f t="shared" si="6"/>
        <v>0</v>
      </c>
      <c r="G83" s="5">
        <f t="shared" si="7"/>
        <v>0</v>
      </c>
      <c r="H83" s="5">
        <f t="shared" si="8"/>
        <v>7.8798217032757887E-3</v>
      </c>
    </row>
    <row r="84" spans="1:8" s="8" customFormat="1">
      <c r="A84" s="23" t="str">
        <f>'CRONOGRAMA OK'!B93</f>
        <v>3.4.4</v>
      </c>
      <c r="B84" s="27">
        <f>'CRONOGRAMA OK'!E93</f>
        <v>2.2571969118095766E-3</v>
      </c>
      <c r="C84" s="27">
        <f>'CRONOGRAMA OK'!F93</f>
        <v>0</v>
      </c>
      <c r="D84" s="27">
        <f>'CRONOGRAMA OK'!H93</f>
        <v>0</v>
      </c>
      <c r="E84" s="27">
        <f>'CRONOGRAMA OK'!J93</f>
        <v>1</v>
      </c>
      <c r="F84" s="5">
        <f t="shared" si="6"/>
        <v>0</v>
      </c>
      <c r="G84" s="5">
        <f t="shared" si="7"/>
        <v>0</v>
      </c>
      <c r="H84" s="5">
        <f t="shared" si="8"/>
        <v>2.2571969118095766E-3</v>
      </c>
    </row>
    <row r="85" spans="1:8" s="8" customFormat="1">
      <c r="A85" s="23" t="str">
        <f>'CRONOGRAMA OK'!B94</f>
        <v>3.4.5</v>
      </c>
      <c r="B85" s="27">
        <f>'CRONOGRAMA OK'!E94</f>
        <v>4.1532369928961423E-3</v>
      </c>
      <c r="C85" s="27">
        <f>'CRONOGRAMA OK'!F94</f>
        <v>0</v>
      </c>
      <c r="D85" s="27">
        <f>'CRONOGRAMA OK'!H94</f>
        <v>0</v>
      </c>
      <c r="E85" s="27">
        <f>'CRONOGRAMA OK'!J94</f>
        <v>1</v>
      </c>
      <c r="F85" s="5">
        <f t="shared" si="6"/>
        <v>0</v>
      </c>
      <c r="G85" s="5">
        <f t="shared" si="7"/>
        <v>0</v>
      </c>
      <c r="H85" s="5">
        <f t="shared" si="8"/>
        <v>4.1532369928961423E-3</v>
      </c>
    </row>
    <row r="86" spans="1:8" s="8" customFormat="1">
      <c r="A86" s="23" t="str">
        <f>'CRONOGRAMA OK'!B95</f>
        <v>3.4.6</v>
      </c>
      <c r="B86" s="27">
        <f>'CRONOGRAMA OK'!E95</f>
        <v>7.7889001716193883E-4</v>
      </c>
      <c r="C86" s="27">
        <f>'CRONOGRAMA OK'!F95</f>
        <v>0</v>
      </c>
      <c r="D86" s="27">
        <f>'CRONOGRAMA OK'!H95</f>
        <v>0</v>
      </c>
      <c r="E86" s="27">
        <f>'CRONOGRAMA OK'!J95</f>
        <v>1</v>
      </c>
      <c r="F86" s="5">
        <f t="shared" si="6"/>
        <v>0</v>
      </c>
      <c r="G86" s="5">
        <f t="shared" si="7"/>
        <v>0</v>
      </c>
      <c r="H86" s="5">
        <f t="shared" si="8"/>
        <v>7.7889001716193883E-4</v>
      </c>
    </row>
    <row r="87" spans="1:8" s="8" customFormat="1">
      <c r="A87" s="23" t="str">
        <f>'CRONOGRAMA OK'!B96</f>
        <v>3.4.7</v>
      </c>
      <c r="B87" s="27">
        <f>'CRONOGRAMA OK'!E96</f>
        <v>4.2476063542302905E-2</v>
      </c>
      <c r="C87" s="27">
        <f>'CRONOGRAMA OK'!F96</f>
        <v>0</v>
      </c>
      <c r="D87" s="27">
        <f>'CRONOGRAMA OK'!H96</f>
        <v>0</v>
      </c>
      <c r="E87" s="27">
        <f>'CRONOGRAMA OK'!J96</f>
        <v>1</v>
      </c>
      <c r="F87" s="5">
        <f t="shared" si="6"/>
        <v>0</v>
      </c>
      <c r="G87" s="5">
        <f t="shared" si="7"/>
        <v>0</v>
      </c>
      <c r="H87" s="5">
        <f t="shared" si="8"/>
        <v>4.2476063542302905E-2</v>
      </c>
    </row>
    <row r="88" spans="1:8" s="8" customFormat="1">
      <c r="A88" s="23" t="str">
        <f>'CRONOGRAMA OK'!B97</f>
        <v>3.4.8</v>
      </c>
      <c r="B88" s="27">
        <f>'CRONOGRAMA OK'!E97</f>
        <v>5.3487952298011798E-3</v>
      </c>
      <c r="C88" s="27">
        <f>'CRONOGRAMA OK'!F97</f>
        <v>0</v>
      </c>
      <c r="D88" s="27">
        <f>'CRONOGRAMA OK'!H97</f>
        <v>0</v>
      </c>
      <c r="E88" s="27">
        <f>'CRONOGRAMA OK'!J97</f>
        <v>1</v>
      </c>
      <c r="F88" s="5">
        <f t="shared" si="6"/>
        <v>0</v>
      </c>
      <c r="G88" s="5">
        <f t="shared" si="7"/>
        <v>0</v>
      </c>
      <c r="H88" s="5">
        <f t="shared" si="8"/>
        <v>5.3487952298011798E-3</v>
      </c>
    </row>
    <row r="89" spans="1:8" s="8" customFormat="1">
      <c r="A89" s="23" t="str">
        <f>'CRONOGRAMA OK'!B98</f>
        <v>3.4.9</v>
      </c>
      <c r="B89" s="27">
        <f>'CRONOGRAMA OK'!E98</f>
        <v>1.9049591771641331E-3</v>
      </c>
      <c r="C89" s="27">
        <f>'CRONOGRAMA OK'!F98</f>
        <v>0</v>
      </c>
      <c r="D89" s="27">
        <f>'CRONOGRAMA OK'!H98</f>
        <v>0</v>
      </c>
      <c r="E89" s="27">
        <f>'CRONOGRAMA OK'!J98</f>
        <v>1</v>
      </c>
      <c r="F89" s="5">
        <f t="shared" si="6"/>
        <v>0</v>
      </c>
      <c r="G89" s="5">
        <f t="shared" si="7"/>
        <v>0</v>
      </c>
      <c r="H89" s="5">
        <f t="shared" si="8"/>
        <v>1.9049591771641331E-3</v>
      </c>
    </row>
    <row r="90" spans="1:8" s="8" customFormat="1">
      <c r="A90" s="23" t="str">
        <f>'CRONOGRAMA OK'!B99</f>
        <v>3.4.10</v>
      </c>
      <c r="B90" s="27">
        <f>'CRONOGRAMA OK'!E99</f>
        <v>2.4375312723032882E-3</v>
      </c>
      <c r="C90" s="27">
        <f>'CRONOGRAMA OK'!F99</f>
        <v>0</v>
      </c>
      <c r="D90" s="27">
        <f>'CRONOGRAMA OK'!H99</f>
        <v>0</v>
      </c>
      <c r="E90" s="27">
        <f>'CRONOGRAMA OK'!J99</f>
        <v>1</v>
      </c>
      <c r="F90" s="5">
        <f t="shared" si="6"/>
        <v>0</v>
      </c>
      <c r="G90" s="5">
        <f t="shared" si="7"/>
        <v>0</v>
      </c>
      <c r="H90" s="5">
        <f t="shared" si="8"/>
        <v>2.4375312723032882E-3</v>
      </c>
    </row>
    <row r="91" spans="1:8" s="8" customFormat="1">
      <c r="A91" s="23" t="str">
        <f>'CRONOGRAMA OK'!B100</f>
        <v>3.4.11</v>
      </c>
      <c r="B91" s="27">
        <f>'CRONOGRAMA OK'!E100</f>
        <v>7.0287801924714358E-4</v>
      </c>
      <c r="C91" s="27">
        <f>'CRONOGRAMA OK'!F100</f>
        <v>0</v>
      </c>
      <c r="D91" s="27">
        <f>'CRONOGRAMA OK'!H100</f>
        <v>0</v>
      </c>
      <c r="E91" s="27">
        <f>'CRONOGRAMA OK'!J100</f>
        <v>1</v>
      </c>
      <c r="F91" s="5">
        <f t="shared" si="6"/>
        <v>0</v>
      </c>
      <c r="G91" s="5">
        <f t="shared" si="7"/>
        <v>0</v>
      </c>
      <c r="H91" s="5">
        <f t="shared" si="8"/>
        <v>7.0287801924714358E-4</v>
      </c>
    </row>
    <row r="92" spans="1:8" s="8" customFormat="1">
      <c r="A92" s="23" t="str">
        <f>'CRONOGRAMA OK'!B101</f>
        <v>3.4.12</v>
      </c>
      <c r="B92" s="27">
        <f>'CRONOGRAMA OK'!E101</f>
        <v>1.8511783590247684E-3</v>
      </c>
      <c r="C92" s="27">
        <f>'CRONOGRAMA OK'!F101</f>
        <v>0</v>
      </c>
      <c r="D92" s="27">
        <f>'CRONOGRAMA OK'!H101</f>
        <v>0</v>
      </c>
      <c r="E92" s="27">
        <f>'CRONOGRAMA OK'!J101</f>
        <v>1</v>
      </c>
      <c r="F92" s="5">
        <f t="shared" si="6"/>
        <v>0</v>
      </c>
      <c r="G92" s="5">
        <f t="shared" si="7"/>
        <v>0</v>
      </c>
      <c r="H92" s="5">
        <f t="shared" si="8"/>
        <v>1.8511783590247684E-3</v>
      </c>
    </row>
    <row r="93" spans="1:8" s="8" customFormat="1">
      <c r="A93" s="23" t="str">
        <f>'CRONOGRAMA OK'!B102</f>
        <v>3.4.13</v>
      </c>
      <c r="B93" s="27">
        <f>'CRONOGRAMA OK'!E102</f>
        <v>1.6450496176858318E-2</v>
      </c>
      <c r="C93" s="27">
        <f>'CRONOGRAMA OK'!F102</f>
        <v>0</v>
      </c>
      <c r="D93" s="27">
        <f>'CRONOGRAMA OK'!H102</f>
        <v>0</v>
      </c>
      <c r="E93" s="27">
        <f>'CRONOGRAMA OK'!J102</f>
        <v>1</v>
      </c>
      <c r="F93" s="5">
        <f t="shared" si="6"/>
        <v>0</v>
      </c>
      <c r="G93" s="5">
        <f t="shared" si="7"/>
        <v>0</v>
      </c>
      <c r="H93" s="5">
        <f t="shared" si="8"/>
        <v>1.6450496176858318E-2</v>
      </c>
    </row>
    <row r="94" spans="1:8" s="8" customFormat="1">
      <c r="A94" s="23" t="str">
        <f>'CRONOGRAMA OK'!B103</f>
        <v>3.4.14</v>
      </c>
      <c r="B94" s="27">
        <f>'CRONOGRAMA OK'!E103</f>
        <v>5.6066991020023368E-2</v>
      </c>
      <c r="C94" s="27">
        <f>'CRONOGRAMA OK'!F103</f>
        <v>0</v>
      </c>
      <c r="D94" s="27">
        <f>'CRONOGRAMA OK'!H103</f>
        <v>0</v>
      </c>
      <c r="E94" s="27">
        <f>'CRONOGRAMA OK'!J103</f>
        <v>1</v>
      </c>
      <c r="F94" s="5">
        <f t="shared" si="6"/>
        <v>0</v>
      </c>
      <c r="G94" s="5">
        <f t="shared" si="7"/>
        <v>0</v>
      </c>
      <c r="H94" s="5">
        <f t="shared" si="8"/>
        <v>5.6066991020023368E-2</v>
      </c>
    </row>
    <row r="95" spans="1:8" s="8" customFormat="1">
      <c r="A95" s="23" t="str">
        <f>'CRONOGRAMA OK'!B104</f>
        <v>3.4.15</v>
      </c>
      <c r="B95" s="27">
        <f>'CRONOGRAMA OK'!E104</f>
        <v>1.4674797332400432E-3</v>
      </c>
      <c r="C95" s="27">
        <f>'CRONOGRAMA OK'!F104</f>
        <v>0</v>
      </c>
      <c r="D95" s="27">
        <f>'CRONOGRAMA OK'!H104</f>
        <v>0</v>
      </c>
      <c r="E95" s="27">
        <f>'CRONOGRAMA OK'!J104</f>
        <v>1</v>
      </c>
      <c r="F95" s="5">
        <f t="shared" si="6"/>
        <v>0</v>
      </c>
      <c r="G95" s="5">
        <f t="shared" si="7"/>
        <v>0</v>
      </c>
      <c r="H95" s="5">
        <f t="shared" si="8"/>
        <v>1.4674797332400432E-3</v>
      </c>
    </row>
    <row r="96" spans="1:8" s="8" customFormat="1">
      <c r="A96" s="23" t="str">
        <f>'CRONOGRAMA OK'!B105</f>
        <v>3.4.16</v>
      </c>
      <c r="B96" s="27">
        <f>'CRONOGRAMA OK'!E105</f>
        <v>1.2829298795753417E-3</v>
      </c>
      <c r="C96" s="27">
        <f>'CRONOGRAMA OK'!F105</f>
        <v>0</v>
      </c>
      <c r="D96" s="27">
        <f>'CRONOGRAMA OK'!H105</f>
        <v>0</v>
      </c>
      <c r="E96" s="27">
        <f>'CRONOGRAMA OK'!J105</f>
        <v>1</v>
      </c>
      <c r="F96" s="5">
        <f t="shared" si="6"/>
        <v>0</v>
      </c>
      <c r="G96" s="5">
        <f t="shared" si="7"/>
        <v>0</v>
      </c>
      <c r="H96" s="5">
        <f t="shared" si="8"/>
        <v>1.2829298795753417E-3</v>
      </c>
    </row>
    <row r="97" spans="1:8">
      <c r="A97" s="23" t="str">
        <f>'CRONOGRAMA OK'!B106</f>
        <v>3.4.17</v>
      </c>
      <c r="B97" s="27">
        <f>'CRONOGRAMA OK'!E106</f>
        <v>9.7861564624220337E-3</v>
      </c>
      <c r="C97" s="27">
        <f>'CRONOGRAMA OK'!F106</f>
        <v>0</v>
      </c>
      <c r="D97" s="27">
        <f>'CRONOGRAMA OK'!H106</f>
        <v>0</v>
      </c>
      <c r="E97" s="27">
        <f>'CRONOGRAMA OK'!J106</f>
        <v>1</v>
      </c>
      <c r="F97" s="5">
        <f t="shared" si="6"/>
        <v>0</v>
      </c>
      <c r="G97" s="5">
        <f t="shared" si="7"/>
        <v>0</v>
      </c>
      <c r="H97" s="5">
        <f t="shared" si="8"/>
        <v>9.7861564624220337E-3</v>
      </c>
    </row>
    <row r="98" spans="1:8">
      <c r="A98" s="23" t="str">
        <f>'CRONOGRAMA OK'!B107</f>
        <v>3.4.18</v>
      </c>
      <c r="B98" s="27">
        <f>'CRONOGRAMA OK'!E107</f>
        <v>5.8735575691709219E-3</v>
      </c>
      <c r="C98" s="27">
        <f>'CRONOGRAMA OK'!F107</f>
        <v>0</v>
      </c>
      <c r="D98" s="27">
        <f>'CRONOGRAMA OK'!H107</f>
        <v>0</v>
      </c>
      <c r="E98" s="27">
        <f>'CRONOGRAMA OK'!J107</f>
        <v>1</v>
      </c>
      <c r="F98" s="5">
        <f t="shared" si="6"/>
        <v>0</v>
      </c>
      <c r="G98" s="5">
        <f t="shared" si="7"/>
        <v>0</v>
      </c>
      <c r="H98" s="5">
        <f t="shared" si="8"/>
        <v>5.8735575691709219E-3</v>
      </c>
    </row>
    <row r="99" spans="1:8">
      <c r="A99" s="23" t="str">
        <f>'CRONOGRAMA OK'!B108</f>
        <v>3.4.19</v>
      </c>
      <c r="B99" s="27">
        <f>'CRONOGRAMA OK'!E108</f>
        <v>6.4812098163660216E-4</v>
      </c>
      <c r="C99" s="27">
        <f>'CRONOGRAMA OK'!F108</f>
        <v>0</v>
      </c>
      <c r="D99" s="27">
        <f>'CRONOGRAMA OK'!H108</f>
        <v>0</v>
      </c>
      <c r="E99" s="27">
        <f>'CRONOGRAMA OK'!J108</f>
        <v>1</v>
      </c>
      <c r="F99" s="5">
        <f t="shared" si="6"/>
        <v>0</v>
      </c>
      <c r="G99" s="5">
        <f t="shared" si="7"/>
        <v>0</v>
      </c>
      <c r="H99" s="5">
        <f t="shared" si="8"/>
        <v>6.4812098163660216E-4</v>
      </c>
    </row>
    <row r="100" spans="1:8">
      <c r="A100" s="23" t="str">
        <f>'CRONOGRAMA OK'!B109</f>
        <v>3.4.20</v>
      </c>
      <c r="B100" s="27">
        <f>'CRONOGRAMA OK'!E109</f>
        <v>2.0349738612799245E-4</v>
      </c>
      <c r="C100" s="27">
        <f>'CRONOGRAMA OK'!F109</f>
        <v>0</v>
      </c>
      <c r="D100" s="27">
        <f>'CRONOGRAMA OK'!H109</f>
        <v>0</v>
      </c>
      <c r="E100" s="27">
        <f>'CRONOGRAMA OK'!J109</f>
        <v>1</v>
      </c>
      <c r="F100" s="5">
        <f t="shared" si="6"/>
        <v>0</v>
      </c>
      <c r="G100" s="5">
        <f t="shared" si="7"/>
        <v>0</v>
      </c>
      <c r="H100" s="5">
        <f t="shared" si="8"/>
        <v>2.0349738612799245E-4</v>
      </c>
    </row>
    <row r="101" spans="1:8">
      <c r="A101" s="23" t="str">
        <f>'CRONOGRAMA OK'!B110</f>
        <v>3.4.21</v>
      </c>
      <c r="B101" s="27">
        <f>'CRONOGRAMA OK'!E110</f>
        <v>8.411461952556094E-4</v>
      </c>
      <c r="C101" s="27">
        <f>'CRONOGRAMA OK'!F110</f>
        <v>0</v>
      </c>
      <c r="D101" s="27">
        <f>'CRONOGRAMA OK'!H110</f>
        <v>0</v>
      </c>
      <c r="E101" s="27">
        <f>'CRONOGRAMA OK'!J110</f>
        <v>1</v>
      </c>
      <c r="F101" s="5">
        <f t="shared" si="6"/>
        <v>0</v>
      </c>
      <c r="G101" s="5">
        <f t="shared" si="7"/>
        <v>0</v>
      </c>
      <c r="H101" s="5">
        <f t="shared" si="8"/>
        <v>8.411461952556094E-4</v>
      </c>
    </row>
    <row r="102" spans="1:8">
      <c r="A102" s="23" t="str">
        <f>'CRONOGRAMA OK'!B111</f>
        <v>3.4.22</v>
      </c>
      <c r="B102" s="27">
        <f>'CRONOGRAMA OK'!E111</f>
        <v>1.0194837431946415E-3</v>
      </c>
      <c r="C102" s="27">
        <f>'CRONOGRAMA OK'!F111</f>
        <v>0</v>
      </c>
      <c r="D102" s="27">
        <f>'CRONOGRAMA OK'!H111</f>
        <v>0</v>
      </c>
      <c r="E102" s="27">
        <f>'CRONOGRAMA OK'!J111</f>
        <v>1</v>
      </c>
      <c r="F102" s="5">
        <f t="shared" si="6"/>
        <v>0</v>
      </c>
      <c r="G102" s="5">
        <f t="shared" si="7"/>
        <v>0</v>
      </c>
      <c r="H102" s="5">
        <f t="shared" si="8"/>
        <v>1.0194837431946415E-3</v>
      </c>
    </row>
    <row r="103" spans="1:8">
      <c r="A103" s="23" t="str">
        <f>'CRONOGRAMA OK'!B112</f>
        <v>3.4.23</v>
      </c>
      <c r="B103" s="27">
        <f>'CRONOGRAMA OK'!E112</f>
        <v>3.9723257754421901E-3</v>
      </c>
      <c r="C103" s="27">
        <f>'CRONOGRAMA OK'!F112</f>
        <v>0</v>
      </c>
      <c r="D103" s="27">
        <f>'CRONOGRAMA OK'!H112</f>
        <v>0</v>
      </c>
      <c r="E103" s="27">
        <f>'CRONOGRAMA OK'!J112</f>
        <v>1</v>
      </c>
      <c r="F103" s="5">
        <f t="shared" si="6"/>
        <v>0</v>
      </c>
      <c r="G103" s="5">
        <f t="shared" si="7"/>
        <v>0</v>
      </c>
      <c r="H103" s="5">
        <f t="shared" si="8"/>
        <v>3.9723257754421901E-3</v>
      </c>
    </row>
    <row r="104" spans="1:8">
      <c r="A104" s="23" t="str">
        <f>'CRONOGRAMA OK'!B113</f>
        <v>3.4.24</v>
      </c>
      <c r="B104" s="27">
        <f>'CRONOGRAMA OK'!E113</f>
        <v>4.7963437563398832E-4</v>
      </c>
      <c r="C104" s="27">
        <f>'CRONOGRAMA OK'!F113</f>
        <v>0</v>
      </c>
      <c r="D104" s="27">
        <f>'CRONOGRAMA OK'!H113</f>
        <v>0</v>
      </c>
      <c r="E104" s="27">
        <f>'CRONOGRAMA OK'!J113</f>
        <v>1</v>
      </c>
      <c r="F104" s="5">
        <f t="shared" si="6"/>
        <v>0</v>
      </c>
      <c r="G104" s="5">
        <f t="shared" si="7"/>
        <v>0</v>
      </c>
      <c r="H104" s="5">
        <f t="shared" si="8"/>
        <v>4.7963437563398832E-4</v>
      </c>
    </row>
    <row r="105" spans="1:8">
      <c r="A105" s="23" t="str">
        <f>'CRONOGRAMA OK'!B114</f>
        <v>3.4.25</v>
      </c>
      <c r="B105" s="27">
        <f>'CRONOGRAMA OK'!E114</f>
        <v>3.3293521328354278E-3</v>
      </c>
      <c r="C105" s="27">
        <f>'CRONOGRAMA OK'!F114</f>
        <v>0</v>
      </c>
      <c r="D105" s="27">
        <f>'CRONOGRAMA OK'!H114</f>
        <v>0</v>
      </c>
      <c r="E105" s="27">
        <f>'CRONOGRAMA OK'!J114</f>
        <v>1</v>
      </c>
      <c r="F105" s="5">
        <f t="shared" si="6"/>
        <v>0</v>
      </c>
      <c r="G105" s="5">
        <f t="shared" si="7"/>
        <v>0</v>
      </c>
      <c r="H105" s="5">
        <f t="shared" si="8"/>
        <v>3.3293521328354278E-3</v>
      </c>
    </row>
    <row r="106" spans="1:8">
      <c r="A106" s="23" t="str">
        <f>'CRONOGRAMA OK'!B115</f>
        <v>3.4.26</v>
      </c>
      <c r="B106" s="27">
        <f>'CRONOGRAMA OK'!E115</f>
        <v>3.0452722667230407E-3</v>
      </c>
      <c r="C106" s="27">
        <f>'CRONOGRAMA OK'!F115</f>
        <v>0</v>
      </c>
      <c r="D106" s="27">
        <f>'CRONOGRAMA OK'!H115</f>
        <v>0</v>
      </c>
      <c r="E106" s="27">
        <f>'CRONOGRAMA OK'!J115</f>
        <v>1</v>
      </c>
      <c r="F106" s="5">
        <f t="shared" si="6"/>
        <v>0</v>
      </c>
      <c r="G106" s="5">
        <f t="shared" si="7"/>
        <v>0</v>
      </c>
      <c r="H106" s="5">
        <f t="shared" si="8"/>
        <v>3.0452722667230407E-3</v>
      </c>
    </row>
    <row r="107" spans="1:8">
      <c r="A107" s="23">
        <f>'CRONOGRAMA OK'!B116</f>
        <v>0</v>
      </c>
      <c r="B107" s="27">
        <f>'CRONOGRAMA OK'!E116</f>
        <v>0</v>
      </c>
      <c r="C107" s="27">
        <f>'CRONOGRAMA OK'!F116</f>
        <v>0</v>
      </c>
      <c r="D107" s="27">
        <f>'CRONOGRAMA OK'!H116</f>
        <v>0</v>
      </c>
      <c r="E107" s="27">
        <f>'CRONOGRAMA OK'!J116</f>
        <v>0</v>
      </c>
      <c r="F107" s="5">
        <f t="shared" si="6"/>
        <v>0</v>
      </c>
      <c r="G107" s="5">
        <f t="shared" si="7"/>
        <v>0</v>
      </c>
      <c r="H107" s="5">
        <f t="shared" si="8"/>
        <v>0</v>
      </c>
    </row>
    <row r="108" spans="1:8">
      <c r="A108" s="23" t="str">
        <f>'CRONOGRAMA OK'!B117</f>
        <v>3.5 SINALIZAÇÃO DE EMERGÊNCIA E SINALIZAÇÃO DE EQUIPAMENTOS</v>
      </c>
      <c r="B108" s="27">
        <f>'CRONOGRAMA OK'!E117</f>
        <v>0</v>
      </c>
      <c r="C108" s="27">
        <f>'CRONOGRAMA OK'!F117</f>
        <v>0</v>
      </c>
      <c r="D108" s="27">
        <f>'CRONOGRAMA OK'!H117</f>
        <v>0</v>
      </c>
      <c r="E108" s="27">
        <f>'CRONOGRAMA OK'!J117</f>
        <v>0</v>
      </c>
      <c r="F108" s="5">
        <f t="shared" si="6"/>
        <v>0</v>
      </c>
      <c r="G108" s="5">
        <f t="shared" si="7"/>
        <v>0</v>
      </c>
      <c r="H108" s="5">
        <f t="shared" si="8"/>
        <v>0</v>
      </c>
    </row>
    <row r="109" spans="1:8">
      <c r="A109" s="23" t="str">
        <f>'CRONOGRAMA OK'!B118</f>
        <v>3.5.1</v>
      </c>
      <c r="B109" s="27">
        <f>'CRONOGRAMA OK'!E118</f>
        <v>1.202524894040252E-4</v>
      </c>
      <c r="C109" s="27">
        <f>'CRONOGRAMA OK'!F118</f>
        <v>0</v>
      </c>
      <c r="D109" s="27">
        <f>'CRONOGRAMA OK'!H118</f>
        <v>0</v>
      </c>
      <c r="E109" s="27">
        <f>'CRONOGRAMA OK'!J118</f>
        <v>1</v>
      </c>
      <c r="F109" s="5">
        <f t="shared" si="6"/>
        <v>0</v>
      </c>
      <c r="G109" s="5">
        <f t="shared" si="7"/>
        <v>0</v>
      </c>
      <c r="H109" s="5">
        <f t="shared" si="8"/>
        <v>1.202524894040252E-4</v>
      </c>
    </row>
    <row r="110" spans="1:8">
      <c r="A110" s="23" t="str">
        <f>'CRONOGRAMA OK'!B119</f>
        <v>3.5.2</v>
      </c>
      <c r="B110" s="27">
        <f>'CRONOGRAMA OK'!E119</f>
        <v>8.1803641795612E-3</v>
      </c>
      <c r="C110" s="27">
        <f>'CRONOGRAMA OK'!F119</f>
        <v>0</v>
      </c>
      <c r="D110" s="27">
        <f>'CRONOGRAMA OK'!H119</f>
        <v>0</v>
      </c>
      <c r="E110" s="27">
        <f>'CRONOGRAMA OK'!J119</f>
        <v>1</v>
      </c>
      <c r="F110" s="5">
        <f t="shared" si="6"/>
        <v>0</v>
      </c>
      <c r="G110" s="5">
        <f t="shared" si="7"/>
        <v>0</v>
      </c>
      <c r="H110" s="5">
        <f t="shared" si="8"/>
        <v>8.1803641795612E-3</v>
      </c>
    </row>
    <row r="111" spans="1:8">
      <c r="A111" s="23" t="str">
        <f>'CRONOGRAMA OK'!B120</f>
        <v>3.5.3</v>
      </c>
      <c r="B111" s="27">
        <f>'CRONOGRAMA OK'!E120</f>
        <v>4.2793911727395531E-4</v>
      </c>
      <c r="C111" s="27">
        <f>'CRONOGRAMA OK'!F120</f>
        <v>0</v>
      </c>
      <c r="D111" s="27">
        <f>'CRONOGRAMA OK'!H120</f>
        <v>0</v>
      </c>
      <c r="E111" s="27">
        <f>'CRONOGRAMA OK'!J120</f>
        <v>1</v>
      </c>
      <c r="F111" s="5">
        <f t="shared" si="6"/>
        <v>0</v>
      </c>
      <c r="G111" s="5">
        <f t="shared" si="7"/>
        <v>0</v>
      </c>
      <c r="H111" s="5">
        <f t="shared" si="8"/>
        <v>4.2793911727395531E-4</v>
      </c>
    </row>
    <row r="112" spans="1:8">
      <c r="A112" s="23" t="str">
        <f>'CRONOGRAMA OK'!B121</f>
        <v>3.5.4</v>
      </c>
      <c r="B112" s="27">
        <f>'CRONOGRAMA OK'!E121</f>
        <v>4.810099576161008E-4</v>
      </c>
      <c r="C112" s="27">
        <f>'CRONOGRAMA OK'!F121</f>
        <v>0</v>
      </c>
      <c r="D112" s="27">
        <f>'CRONOGRAMA OK'!H121</f>
        <v>0</v>
      </c>
      <c r="E112" s="27">
        <f>'CRONOGRAMA OK'!J121</f>
        <v>1</v>
      </c>
      <c r="F112" s="5">
        <f t="shared" si="6"/>
        <v>0</v>
      </c>
      <c r="G112" s="5">
        <f t="shared" si="7"/>
        <v>0</v>
      </c>
      <c r="H112" s="5">
        <f t="shared" si="8"/>
        <v>4.810099576161008E-4</v>
      </c>
    </row>
    <row r="113" spans="1:8">
      <c r="A113" s="23" t="str">
        <f>'CRONOGRAMA OK'!B122</f>
        <v>3.5.5</v>
      </c>
      <c r="B113" s="27">
        <f>'CRONOGRAMA OK'!E122</f>
        <v>1.1405793312328648E-3</v>
      </c>
      <c r="C113" s="27">
        <f>'CRONOGRAMA OK'!F122</f>
        <v>0</v>
      </c>
      <c r="D113" s="27">
        <f>'CRONOGRAMA OK'!H122</f>
        <v>0</v>
      </c>
      <c r="E113" s="27">
        <f>'CRONOGRAMA OK'!J122</f>
        <v>1</v>
      </c>
      <c r="F113" s="5">
        <f t="shared" si="6"/>
        <v>0</v>
      </c>
      <c r="G113" s="5">
        <f t="shared" si="7"/>
        <v>0</v>
      </c>
      <c r="H113" s="5">
        <f t="shared" si="8"/>
        <v>1.1405793312328648E-3</v>
      </c>
    </row>
    <row r="114" spans="1:8">
      <c r="A114" s="23">
        <f>'CRONOGRAMA OK'!B123</f>
        <v>0</v>
      </c>
      <c r="B114" s="27">
        <f>'CRONOGRAMA OK'!E123</f>
        <v>0</v>
      </c>
      <c r="C114" s="27">
        <f>'CRONOGRAMA OK'!F123</f>
        <v>0</v>
      </c>
      <c r="D114" s="27">
        <f>'CRONOGRAMA OK'!H123</f>
        <v>0</v>
      </c>
      <c r="E114" s="27">
        <f>'CRONOGRAMA OK'!J123</f>
        <v>0</v>
      </c>
      <c r="F114" s="5">
        <f t="shared" si="6"/>
        <v>0</v>
      </c>
      <c r="G114" s="5">
        <f t="shared" si="7"/>
        <v>0</v>
      </c>
      <c r="H114" s="5">
        <f t="shared" si="8"/>
        <v>0</v>
      </c>
    </row>
    <row r="115" spans="1:8">
      <c r="A115" s="23" t="str">
        <f>'CRONOGRAMA OK'!B124</f>
        <v>3.6 SISTEMA DE PROTEÇÃO POR EXTINTOR</v>
      </c>
      <c r="B115" s="27">
        <f>'CRONOGRAMA OK'!E124</f>
        <v>0</v>
      </c>
      <c r="C115" s="27">
        <f>'CRONOGRAMA OK'!F124</f>
        <v>0</v>
      </c>
      <c r="D115" s="27">
        <f>'CRONOGRAMA OK'!H124</f>
        <v>0</v>
      </c>
      <c r="E115" s="27">
        <f>'CRONOGRAMA OK'!J124</f>
        <v>0</v>
      </c>
      <c r="F115" s="5">
        <f t="shared" si="6"/>
        <v>0</v>
      </c>
      <c r="G115" s="5">
        <f t="shared" si="7"/>
        <v>0</v>
      </c>
      <c r="H115" s="5">
        <f t="shared" si="8"/>
        <v>0</v>
      </c>
    </row>
    <row r="116" spans="1:8">
      <c r="A116" s="23" t="str">
        <f>'CRONOGRAMA OK'!B125</f>
        <v>3.6.1</v>
      </c>
      <c r="B116" s="27">
        <f>'CRONOGRAMA OK'!E125</f>
        <v>1.4003779566803506E-2</v>
      </c>
      <c r="C116" s="27">
        <f>'CRONOGRAMA OK'!F125</f>
        <v>0</v>
      </c>
      <c r="D116" s="27">
        <f>'CRONOGRAMA OK'!H125</f>
        <v>0</v>
      </c>
      <c r="E116" s="27">
        <f>'CRONOGRAMA OK'!J125</f>
        <v>1</v>
      </c>
      <c r="F116" s="5">
        <f t="shared" si="6"/>
        <v>0</v>
      </c>
      <c r="G116" s="5">
        <f t="shared" si="7"/>
        <v>0</v>
      </c>
      <c r="H116" s="5">
        <f t="shared" si="8"/>
        <v>1.4003779566803506E-2</v>
      </c>
    </row>
    <row r="117" spans="1:8">
      <c r="A117" s="23">
        <f>'CRONOGRAMA OK'!B126</f>
        <v>0</v>
      </c>
      <c r="B117" s="27">
        <f>'CRONOGRAMA OK'!E126</f>
        <v>0</v>
      </c>
      <c r="C117" s="27">
        <f>'CRONOGRAMA OK'!F126</f>
        <v>0</v>
      </c>
      <c r="D117" s="27">
        <f>'CRONOGRAMA OK'!H126</f>
        <v>0</v>
      </c>
      <c r="E117" s="27">
        <f>'CRONOGRAMA OK'!J126</f>
        <v>0</v>
      </c>
      <c r="F117" s="5">
        <f t="shared" si="6"/>
        <v>0</v>
      </c>
      <c r="G117" s="5">
        <f t="shared" si="7"/>
        <v>0</v>
      </c>
      <c r="H117" s="5">
        <f t="shared" si="8"/>
        <v>0</v>
      </c>
    </row>
    <row r="118" spans="1:8">
      <c r="A118" s="23" t="str">
        <f>'CRONOGRAMA OK'!B127</f>
        <v>3.7 SISTEMAS DE SAÍDA DE EMERGÊNCIA</v>
      </c>
      <c r="B118" s="27">
        <f>'CRONOGRAMA OK'!E127</f>
        <v>0</v>
      </c>
      <c r="C118" s="27">
        <f>'CRONOGRAMA OK'!F127</f>
        <v>0</v>
      </c>
      <c r="D118" s="27">
        <f>'CRONOGRAMA OK'!H127</f>
        <v>0</v>
      </c>
      <c r="E118" s="27">
        <f>'CRONOGRAMA OK'!J127</f>
        <v>0</v>
      </c>
      <c r="F118" s="5">
        <f t="shared" si="6"/>
        <v>0</v>
      </c>
      <c r="G118" s="5">
        <f t="shared" si="7"/>
        <v>0</v>
      </c>
      <c r="H118" s="5">
        <f t="shared" si="8"/>
        <v>0</v>
      </c>
    </row>
    <row r="119" spans="1:8">
      <c r="A119" s="23" t="str">
        <f>'CRONOGRAMA OK'!B128</f>
        <v>3.7.1</v>
      </c>
      <c r="B119" s="27">
        <f>'CRONOGRAMA OK'!E128</f>
        <v>2.8673518307398751E-2</v>
      </c>
      <c r="C119" s="27">
        <f>'CRONOGRAMA OK'!F128</f>
        <v>0</v>
      </c>
      <c r="D119" s="27">
        <f>'CRONOGRAMA OK'!H128</f>
        <v>0</v>
      </c>
      <c r="E119" s="27">
        <f>'CRONOGRAMA OK'!J128</f>
        <v>1</v>
      </c>
      <c r="F119" s="5">
        <f t="shared" si="6"/>
        <v>0</v>
      </c>
      <c r="G119" s="5">
        <f t="shared" si="7"/>
        <v>0</v>
      </c>
      <c r="H119" s="5">
        <f t="shared" si="8"/>
        <v>2.8673518307398751E-2</v>
      </c>
    </row>
    <row r="120" spans="1:8">
      <c r="A120" s="23" t="str">
        <f>'CRONOGRAMA OK'!B129</f>
        <v>3.7.2</v>
      </c>
      <c r="B120" s="27">
        <f>'CRONOGRAMA OK'!E129</f>
        <v>4.4764277609128503E-2</v>
      </c>
      <c r="C120" s="27">
        <f>'CRONOGRAMA OK'!F129</f>
        <v>0</v>
      </c>
      <c r="D120" s="27">
        <f>'CRONOGRAMA OK'!H129</f>
        <v>0</v>
      </c>
      <c r="E120" s="27">
        <f>'CRONOGRAMA OK'!J129</f>
        <v>1</v>
      </c>
      <c r="F120" s="5">
        <f t="shared" si="6"/>
        <v>0</v>
      </c>
      <c r="G120" s="5">
        <f t="shared" si="7"/>
        <v>0</v>
      </c>
      <c r="H120" s="5">
        <f t="shared" si="8"/>
        <v>4.4764277609128503E-2</v>
      </c>
    </row>
    <row r="121" spans="1:8">
      <c r="A121" s="23" t="str">
        <f>'CRONOGRAMA OK'!B130</f>
        <v>3.7.3</v>
      </c>
      <c r="B121" s="27">
        <f>'CRONOGRAMA OK'!E130</f>
        <v>3.3285534078135561E-3</v>
      </c>
      <c r="C121" s="27">
        <f>'CRONOGRAMA OK'!F130</f>
        <v>0</v>
      </c>
      <c r="D121" s="27">
        <f>'CRONOGRAMA OK'!H130</f>
        <v>0</v>
      </c>
      <c r="E121" s="27">
        <f>'CRONOGRAMA OK'!J130</f>
        <v>1</v>
      </c>
      <c r="F121" s="5">
        <f t="shared" si="6"/>
        <v>0</v>
      </c>
      <c r="G121" s="5">
        <f t="shared" si="7"/>
        <v>0</v>
      </c>
      <c r="H121" s="5">
        <f t="shared" si="8"/>
        <v>3.3285534078135561E-3</v>
      </c>
    </row>
    <row r="122" spans="1:8">
      <c r="A122" s="23" t="str">
        <f>'CRONOGRAMA OK'!B131</f>
        <v>3.7.4</v>
      </c>
      <c r="B122" s="27">
        <f>'CRONOGRAMA OK'!E131</f>
        <v>2.4858097625142035E-3</v>
      </c>
      <c r="C122" s="27">
        <f>'CRONOGRAMA OK'!F131</f>
        <v>0</v>
      </c>
      <c r="D122" s="27">
        <f>'CRONOGRAMA OK'!H131</f>
        <v>0</v>
      </c>
      <c r="E122" s="27">
        <f>'CRONOGRAMA OK'!J131</f>
        <v>1</v>
      </c>
      <c r="F122" s="5">
        <f t="shared" si="6"/>
        <v>0</v>
      </c>
      <c r="G122" s="5">
        <f t="shared" si="7"/>
        <v>0</v>
      </c>
      <c r="H122" s="5">
        <f t="shared" si="8"/>
        <v>2.4858097625142035E-3</v>
      </c>
    </row>
    <row r="123" spans="1:8">
      <c r="A123" s="23">
        <f>'CRONOGRAMA OK'!B132</f>
        <v>0</v>
      </c>
      <c r="B123" s="27">
        <f>'CRONOGRAMA OK'!E132</f>
        <v>0</v>
      </c>
      <c r="C123" s="27">
        <f>'CRONOGRAMA OK'!F132</f>
        <v>0</v>
      </c>
      <c r="D123" s="27">
        <f>'CRONOGRAMA OK'!H132</f>
        <v>0</v>
      </c>
      <c r="E123" s="27">
        <f>'CRONOGRAMA OK'!J132</f>
        <v>0</v>
      </c>
      <c r="F123" s="5">
        <f t="shared" si="6"/>
        <v>0</v>
      </c>
      <c r="G123" s="5">
        <f t="shared" si="7"/>
        <v>0</v>
      </c>
      <c r="H123" s="5">
        <f t="shared" si="8"/>
        <v>0</v>
      </c>
    </row>
    <row r="124" spans="1:8">
      <c r="A124" s="23" t="str">
        <f>'CRONOGRAMA OK'!B133</f>
        <v>3.8 INSTALAÇÃO DE GÁS</v>
      </c>
      <c r="B124" s="27">
        <f>'CRONOGRAMA OK'!E133</f>
        <v>0</v>
      </c>
      <c r="C124" s="27">
        <f>'CRONOGRAMA OK'!F133</f>
        <v>0</v>
      </c>
      <c r="D124" s="27">
        <f>'CRONOGRAMA OK'!H133</f>
        <v>0</v>
      </c>
      <c r="E124" s="27">
        <f>'CRONOGRAMA OK'!J133</f>
        <v>0</v>
      </c>
      <c r="F124" s="5">
        <f t="shared" si="6"/>
        <v>0</v>
      </c>
      <c r="G124" s="5">
        <f t="shared" si="7"/>
        <v>0</v>
      </c>
      <c r="H124" s="5">
        <f t="shared" si="8"/>
        <v>0</v>
      </c>
    </row>
    <row r="125" spans="1:8">
      <c r="A125" s="23" t="str">
        <f>'CRONOGRAMA OK'!B134</f>
        <v>3.8.1</v>
      </c>
      <c r="B125" s="27">
        <f>'CRONOGRAMA OK'!E134</f>
        <v>4.1143213348860574E-4</v>
      </c>
      <c r="C125" s="27">
        <f>'CRONOGRAMA OK'!F134</f>
        <v>0</v>
      </c>
      <c r="D125" s="27">
        <f>'CRONOGRAMA OK'!H134</f>
        <v>0</v>
      </c>
      <c r="E125" s="27">
        <f>'CRONOGRAMA OK'!J134</f>
        <v>1</v>
      </c>
      <c r="F125" s="5">
        <f t="shared" si="6"/>
        <v>0</v>
      </c>
      <c r="G125" s="5">
        <f t="shared" si="7"/>
        <v>0</v>
      </c>
      <c r="H125" s="5">
        <f t="shared" si="8"/>
        <v>4.1143213348860574E-4</v>
      </c>
    </row>
    <row r="126" spans="1:8">
      <c r="A126" s="23">
        <f>'CRONOGRAMA OK'!B135</f>
        <v>0</v>
      </c>
      <c r="B126" s="27">
        <f>'CRONOGRAMA OK'!E135</f>
        <v>0</v>
      </c>
      <c r="C126" s="27">
        <f>'CRONOGRAMA OK'!F135</f>
        <v>0</v>
      </c>
      <c r="D126" s="27">
        <f>'CRONOGRAMA OK'!H135</f>
        <v>0</v>
      </c>
      <c r="E126" s="27">
        <f>'CRONOGRAMA OK'!J135</f>
        <v>0</v>
      </c>
      <c r="F126" s="5">
        <f t="shared" si="6"/>
        <v>0</v>
      </c>
      <c r="G126" s="5">
        <f t="shared" si="7"/>
        <v>0</v>
      </c>
      <c r="H126" s="5">
        <f t="shared" si="8"/>
        <v>0</v>
      </c>
    </row>
    <row r="127" spans="1:8">
      <c r="A127" s="23" t="str">
        <f>'CRONOGRAMA OK'!B136</f>
        <v>3.9 SERVIÇOS COMPLEMENTARES</v>
      </c>
      <c r="B127" s="27">
        <f>'CRONOGRAMA OK'!E136</f>
        <v>0</v>
      </c>
      <c r="C127" s="27">
        <f>'CRONOGRAMA OK'!F136</f>
        <v>0</v>
      </c>
      <c r="D127" s="27">
        <f>'CRONOGRAMA OK'!H136</f>
        <v>0</v>
      </c>
      <c r="E127" s="27">
        <f>'CRONOGRAMA OK'!J136</f>
        <v>0</v>
      </c>
      <c r="F127" s="5">
        <f t="shared" si="6"/>
        <v>0</v>
      </c>
      <c r="G127" s="5">
        <f t="shared" si="7"/>
        <v>0</v>
      </c>
      <c r="H127" s="5">
        <f t="shared" si="8"/>
        <v>0</v>
      </c>
    </row>
    <row r="128" spans="1:8">
      <c r="A128" s="23" t="str">
        <f>'CRONOGRAMA OK'!B137</f>
        <v>3.9.1</v>
      </c>
      <c r="B128" s="27">
        <f>'CRONOGRAMA OK'!E137</f>
        <v>1.1457266702627048E-3</v>
      </c>
      <c r="C128" s="27">
        <f>'CRONOGRAMA OK'!F137</f>
        <v>0</v>
      </c>
      <c r="D128" s="27">
        <f>'CRONOGRAMA OK'!H137</f>
        <v>0</v>
      </c>
      <c r="E128" s="27">
        <f>'CRONOGRAMA OK'!J137</f>
        <v>1</v>
      </c>
      <c r="F128" s="5">
        <f t="shared" si="6"/>
        <v>0</v>
      </c>
      <c r="G128" s="5">
        <f t="shared" si="7"/>
        <v>0</v>
      </c>
      <c r="H128" s="5">
        <f t="shared" si="8"/>
        <v>1.1457266702627048E-3</v>
      </c>
    </row>
    <row r="129" spans="1:8">
      <c r="A129" s="23" t="str">
        <f>'CRONOGRAMA OK'!B138</f>
        <v>3.9.2</v>
      </c>
      <c r="B129" s="27">
        <f>'CRONOGRAMA OK'!E138</f>
        <v>4.1132119945779021E-3</v>
      </c>
      <c r="C129" s="27">
        <f>'CRONOGRAMA OK'!F138</f>
        <v>0</v>
      </c>
      <c r="D129" s="27">
        <f>'CRONOGRAMA OK'!H138</f>
        <v>0</v>
      </c>
      <c r="E129" s="27">
        <f>'CRONOGRAMA OK'!J138</f>
        <v>1</v>
      </c>
      <c r="F129" s="5">
        <f t="shared" si="6"/>
        <v>0</v>
      </c>
      <c r="G129" s="5">
        <f t="shared" si="7"/>
        <v>0</v>
      </c>
      <c r="H129" s="5">
        <f t="shared" si="8"/>
        <v>4.1132119945779021E-3</v>
      </c>
    </row>
    <row r="130" spans="1:8">
      <c r="A130" s="23">
        <f>'CRONOGRAMA OK'!B139</f>
        <v>0</v>
      </c>
      <c r="B130" s="27">
        <f>'CRONOGRAMA OK'!E139</f>
        <v>0</v>
      </c>
      <c r="C130" s="27">
        <f>'CRONOGRAMA OK'!F139</f>
        <v>0</v>
      </c>
      <c r="D130" s="27">
        <f>'CRONOGRAMA OK'!H139</f>
        <v>0</v>
      </c>
      <c r="E130" s="27">
        <f>'CRONOGRAMA OK'!J139</f>
        <v>0</v>
      </c>
      <c r="F130" s="5">
        <f t="shared" si="6"/>
        <v>0</v>
      </c>
      <c r="G130" s="5">
        <f t="shared" si="7"/>
        <v>0</v>
      </c>
      <c r="H130" s="5">
        <f t="shared" si="8"/>
        <v>0</v>
      </c>
    </row>
    <row r="131" spans="1:8">
      <c r="A131" s="23" t="str">
        <f>'CRONOGRAMA OK'!B140</f>
        <v>4.0 GRUPO ESCOLAR JOSÉ RIBEIRO THOMAZ</v>
      </c>
      <c r="B131" s="27">
        <f>'CRONOGRAMA OK'!E140</f>
        <v>0</v>
      </c>
      <c r="C131" s="27">
        <f>'CRONOGRAMA OK'!F140</f>
        <v>0</v>
      </c>
      <c r="D131" s="27">
        <f>'CRONOGRAMA OK'!H140</f>
        <v>0</v>
      </c>
      <c r="E131" s="27">
        <f>'CRONOGRAMA OK'!J140</f>
        <v>0</v>
      </c>
      <c r="F131" s="5">
        <f t="shared" si="6"/>
        <v>0</v>
      </c>
      <c r="G131" s="5">
        <f t="shared" si="7"/>
        <v>0</v>
      </c>
      <c r="H131" s="5">
        <f t="shared" si="8"/>
        <v>0</v>
      </c>
    </row>
    <row r="132" spans="1:8">
      <c r="A132" s="23" t="str">
        <f>'CRONOGRAMA OK'!B141</f>
        <v>4.1 SISTEMA DE ILUMINAÇÃO DE EMERGÊNCIA</v>
      </c>
      <c r="B132" s="27">
        <f>'CRONOGRAMA OK'!E141</f>
        <v>0</v>
      </c>
      <c r="C132" s="27">
        <f>'CRONOGRAMA OK'!F141</f>
        <v>0</v>
      </c>
      <c r="D132" s="27">
        <f>'CRONOGRAMA OK'!H141</f>
        <v>0</v>
      </c>
      <c r="E132" s="27">
        <f>'CRONOGRAMA OK'!J141</f>
        <v>0</v>
      </c>
      <c r="F132" s="5">
        <f t="shared" ref="F132:F150" si="9">C132*B132</f>
        <v>0</v>
      </c>
      <c r="G132" s="5">
        <f t="shared" ref="G132:G150" si="10">D132*B132</f>
        <v>0</v>
      </c>
      <c r="H132" s="5">
        <f t="shared" ref="H132:H150" si="11">B132*E132</f>
        <v>0</v>
      </c>
    </row>
    <row r="133" spans="1:8">
      <c r="A133" s="23" t="str">
        <f>'CRONOGRAMA OK'!B142</f>
        <v>4.1.1</v>
      </c>
      <c r="B133" s="27">
        <f>'CRONOGRAMA OK'!E142</f>
        <v>4.3646772556305254E-3</v>
      </c>
      <c r="C133" s="27">
        <f>'CRONOGRAMA OK'!F142</f>
        <v>0</v>
      </c>
      <c r="D133" s="27">
        <f>'CRONOGRAMA OK'!H142</f>
        <v>0</v>
      </c>
      <c r="E133" s="27">
        <f>'CRONOGRAMA OK'!J142</f>
        <v>1</v>
      </c>
      <c r="F133" s="5">
        <f t="shared" si="9"/>
        <v>0</v>
      </c>
      <c r="G133" s="5">
        <f t="shared" si="10"/>
        <v>0</v>
      </c>
      <c r="H133" s="5">
        <f t="shared" si="11"/>
        <v>4.3646772556305254E-3</v>
      </c>
    </row>
    <row r="134" spans="1:8">
      <c r="A134" s="23" t="str">
        <f>'CRONOGRAMA OK'!B143</f>
        <v>4.1.2</v>
      </c>
      <c r="B134" s="27">
        <f>'CRONOGRAMA OK'!E143</f>
        <v>5.886958400093437E-3</v>
      </c>
      <c r="C134" s="27">
        <f>'CRONOGRAMA OK'!F143</f>
        <v>0</v>
      </c>
      <c r="D134" s="27">
        <f>'CRONOGRAMA OK'!H143</f>
        <v>0</v>
      </c>
      <c r="E134" s="27">
        <f>'CRONOGRAMA OK'!J143</f>
        <v>1</v>
      </c>
      <c r="F134" s="5">
        <f t="shared" si="9"/>
        <v>0</v>
      </c>
      <c r="G134" s="5">
        <f t="shared" si="10"/>
        <v>0</v>
      </c>
      <c r="H134" s="5">
        <f t="shared" si="11"/>
        <v>5.886958400093437E-3</v>
      </c>
    </row>
    <row r="135" spans="1:8">
      <c r="A135" s="23" t="str">
        <f>'CRONOGRAMA OK'!B144</f>
        <v>4.1.3</v>
      </c>
      <c r="B135" s="27">
        <f>'CRONOGRAMA OK'!E144</f>
        <v>1.109784044278476E-2</v>
      </c>
      <c r="C135" s="27">
        <f>'CRONOGRAMA OK'!F144</f>
        <v>0</v>
      </c>
      <c r="D135" s="27">
        <f>'CRONOGRAMA OK'!H144</f>
        <v>0</v>
      </c>
      <c r="E135" s="27">
        <f>'CRONOGRAMA OK'!J144</f>
        <v>1</v>
      </c>
      <c r="F135" s="5">
        <f t="shared" si="9"/>
        <v>0</v>
      </c>
      <c r="G135" s="5">
        <f t="shared" si="10"/>
        <v>0</v>
      </c>
      <c r="H135" s="5">
        <f t="shared" si="11"/>
        <v>1.109784044278476E-2</v>
      </c>
    </row>
    <row r="136" spans="1:8">
      <c r="A136" s="23" t="str">
        <f>'CRONOGRAMA OK'!B145</f>
        <v>4.1.4</v>
      </c>
      <c r="B136" s="27">
        <f>'CRONOGRAMA OK'!E145</f>
        <v>4.6302976990152105E-3</v>
      </c>
      <c r="C136" s="27">
        <f>'CRONOGRAMA OK'!F145</f>
        <v>0</v>
      </c>
      <c r="D136" s="27">
        <f>'CRONOGRAMA OK'!H145</f>
        <v>0</v>
      </c>
      <c r="E136" s="27">
        <f>'CRONOGRAMA OK'!J145</f>
        <v>1</v>
      </c>
      <c r="F136" s="5">
        <f t="shared" si="9"/>
        <v>0</v>
      </c>
      <c r="G136" s="5">
        <f t="shared" si="10"/>
        <v>0</v>
      </c>
      <c r="H136" s="5">
        <f t="shared" si="11"/>
        <v>4.6302976990152105E-3</v>
      </c>
    </row>
    <row r="137" spans="1:8">
      <c r="A137" s="23" t="str">
        <f>'CRONOGRAMA OK'!B146</f>
        <v>4.1.5</v>
      </c>
      <c r="B137" s="27">
        <f>'CRONOGRAMA OK'!E146</f>
        <v>8.314638730460306E-3</v>
      </c>
      <c r="C137" s="27">
        <f>'CRONOGRAMA OK'!F146</f>
        <v>0</v>
      </c>
      <c r="D137" s="27">
        <f>'CRONOGRAMA OK'!H146</f>
        <v>0</v>
      </c>
      <c r="E137" s="27">
        <f>'CRONOGRAMA OK'!J146</f>
        <v>1</v>
      </c>
      <c r="F137" s="5">
        <f t="shared" si="9"/>
        <v>0</v>
      </c>
      <c r="G137" s="5">
        <f t="shared" si="10"/>
        <v>0</v>
      </c>
      <c r="H137" s="5">
        <f t="shared" si="11"/>
        <v>8.314638730460306E-3</v>
      </c>
    </row>
    <row r="138" spans="1:8">
      <c r="A138" s="23" t="str">
        <f>'CRONOGRAMA OK'!B147</f>
        <v>4.1.6</v>
      </c>
      <c r="B138" s="27">
        <f>'CRONOGRAMA OK'!E147</f>
        <v>4.676978739182382E-3</v>
      </c>
      <c r="C138" s="27">
        <f>'CRONOGRAMA OK'!F147</f>
        <v>0</v>
      </c>
      <c r="D138" s="27">
        <f>'CRONOGRAMA OK'!H147</f>
        <v>0</v>
      </c>
      <c r="E138" s="27">
        <f>'CRONOGRAMA OK'!J147</f>
        <v>1</v>
      </c>
      <c r="F138" s="5">
        <f t="shared" si="9"/>
        <v>0</v>
      </c>
      <c r="G138" s="5">
        <f t="shared" si="10"/>
        <v>0</v>
      </c>
      <c r="H138" s="5">
        <f t="shared" si="11"/>
        <v>4.676978739182382E-3</v>
      </c>
    </row>
    <row r="139" spans="1:8">
      <c r="A139" s="23" t="str">
        <f>'CRONOGRAMA OK'!B148</f>
        <v>4.1.7</v>
      </c>
      <c r="B139" s="27">
        <f>'CRONOGRAMA OK'!E148</f>
        <v>2.9477390668300349E-4</v>
      </c>
      <c r="C139" s="27">
        <f>'CRONOGRAMA OK'!F148</f>
        <v>0</v>
      </c>
      <c r="D139" s="27">
        <f>'CRONOGRAMA OK'!H148</f>
        <v>0</v>
      </c>
      <c r="E139" s="27">
        <f>'CRONOGRAMA OK'!J148</f>
        <v>1</v>
      </c>
      <c r="F139" s="5">
        <f t="shared" si="9"/>
        <v>0</v>
      </c>
      <c r="G139" s="5">
        <f t="shared" si="10"/>
        <v>0</v>
      </c>
      <c r="H139" s="5">
        <f t="shared" si="11"/>
        <v>2.9477390668300349E-4</v>
      </c>
    </row>
    <row r="140" spans="1:8">
      <c r="A140" s="23">
        <f>'CRONOGRAMA OK'!B149</f>
        <v>0</v>
      </c>
      <c r="B140" s="27">
        <f>'CRONOGRAMA OK'!E149</f>
        <v>0</v>
      </c>
      <c r="C140" s="27">
        <f>'CRONOGRAMA OK'!F149</f>
        <v>0</v>
      </c>
      <c r="D140" s="27">
        <f>'CRONOGRAMA OK'!H149</f>
        <v>0</v>
      </c>
      <c r="E140" s="27">
        <f>'CRONOGRAMA OK'!J149</f>
        <v>0</v>
      </c>
      <c r="F140" s="5">
        <f t="shared" si="9"/>
        <v>0</v>
      </c>
      <c r="G140" s="5">
        <f t="shared" si="10"/>
        <v>0</v>
      </c>
      <c r="H140" s="5">
        <f t="shared" si="11"/>
        <v>0</v>
      </c>
    </row>
    <row r="141" spans="1:8">
      <c r="A141" s="23" t="str">
        <f>'CRONOGRAMA OK'!B150</f>
        <v>4.2 SISTEMA DE PROTEÇÃO POR EXTINTOR</v>
      </c>
      <c r="B141" s="27">
        <f>'CRONOGRAMA OK'!E150</f>
        <v>0</v>
      </c>
      <c r="C141" s="27">
        <f>'CRONOGRAMA OK'!F150</f>
        <v>0</v>
      </c>
      <c r="D141" s="27">
        <f>'CRONOGRAMA OK'!H150</f>
        <v>0</v>
      </c>
      <c r="E141" s="27">
        <f>'CRONOGRAMA OK'!J150</f>
        <v>0</v>
      </c>
      <c r="F141" s="5">
        <f t="shared" si="9"/>
        <v>0</v>
      </c>
      <c r="G141" s="5">
        <f t="shared" si="10"/>
        <v>0</v>
      </c>
      <c r="H141" s="5">
        <f t="shared" si="11"/>
        <v>0</v>
      </c>
    </row>
    <row r="142" spans="1:8">
      <c r="A142" s="23" t="str">
        <f>'CRONOGRAMA OK'!B151</f>
        <v>4.2.1</v>
      </c>
      <c r="B142" s="27">
        <f>'CRONOGRAMA OK'!E151</f>
        <v>7.001889783401753E-3</v>
      </c>
      <c r="C142" s="27">
        <f>'CRONOGRAMA OK'!F151</f>
        <v>0</v>
      </c>
      <c r="D142" s="27">
        <f>'CRONOGRAMA OK'!H151</f>
        <v>0</v>
      </c>
      <c r="E142" s="27">
        <f>'CRONOGRAMA OK'!J151</f>
        <v>1</v>
      </c>
      <c r="F142" s="5">
        <f t="shared" si="9"/>
        <v>0</v>
      </c>
      <c r="G142" s="5">
        <f t="shared" si="10"/>
        <v>0</v>
      </c>
      <c r="H142" s="5">
        <f t="shared" si="11"/>
        <v>7.001889783401753E-3</v>
      </c>
    </row>
    <row r="143" spans="1:8">
      <c r="A143" s="23">
        <f>'CRONOGRAMA OK'!B152</f>
        <v>0</v>
      </c>
      <c r="B143" s="27">
        <f>'CRONOGRAMA OK'!E152</f>
        <v>0</v>
      </c>
      <c r="C143" s="27">
        <f>'CRONOGRAMA OK'!F152</f>
        <v>0</v>
      </c>
      <c r="D143" s="27">
        <f>'CRONOGRAMA OK'!H152</f>
        <v>0</v>
      </c>
      <c r="E143" s="27">
        <f>'CRONOGRAMA OK'!J152</f>
        <v>0</v>
      </c>
      <c r="F143" s="5">
        <f t="shared" si="9"/>
        <v>0</v>
      </c>
      <c r="G143" s="5">
        <f t="shared" si="10"/>
        <v>0</v>
      </c>
      <c r="H143" s="5">
        <f t="shared" si="11"/>
        <v>0</v>
      </c>
    </row>
    <row r="144" spans="1:8">
      <c r="A144" s="23" t="str">
        <f>'CRONOGRAMA OK'!B153</f>
        <v>4.3 SINALIZAÇÃO DE EMERGÊNCIA E SINALIZAÇÃO DE EQUIPAMENTOS</v>
      </c>
      <c r="B144" s="27">
        <f>'CRONOGRAMA OK'!E153</f>
        <v>0</v>
      </c>
      <c r="C144" s="27">
        <f>'CRONOGRAMA OK'!F153</f>
        <v>0</v>
      </c>
      <c r="D144" s="27">
        <f>'CRONOGRAMA OK'!H153</f>
        <v>0</v>
      </c>
      <c r="E144" s="27">
        <f>'CRONOGRAMA OK'!J153</f>
        <v>0</v>
      </c>
      <c r="F144" s="5">
        <f t="shared" si="9"/>
        <v>0</v>
      </c>
      <c r="G144" s="5">
        <f t="shared" si="10"/>
        <v>0</v>
      </c>
      <c r="H144" s="5">
        <f t="shared" si="11"/>
        <v>0</v>
      </c>
    </row>
    <row r="145" spans="1:8">
      <c r="A145" s="23" t="str">
        <f>'CRONOGRAMA OK'!B154</f>
        <v>4.3.1</v>
      </c>
      <c r="B145" s="27">
        <f>'CRONOGRAMA OK'!E154</f>
        <v>6.4749975106403535E-4</v>
      </c>
      <c r="C145" s="27">
        <f>'CRONOGRAMA OK'!F154</f>
        <v>0</v>
      </c>
      <c r="D145" s="27">
        <f>'CRONOGRAMA OK'!H154</f>
        <v>0</v>
      </c>
      <c r="E145" s="27">
        <f>'CRONOGRAMA OK'!J154</f>
        <v>1</v>
      </c>
      <c r="F145" s="5">
        <f t="shared" si="9"/>
        <v>0</v>
      </c>
      <c r="G145" s="5">
        <f t="shared" si="10"/>
        <v>0</v>
      </c>
      <c r="H145" s="5">
        <f t="shared" si="11"/>
        <v>6.4749975106403535E-4</v>
      </c>
    </row>
    <row r="146" spans="1:8">
      <c r="A146" s="23" t="str">
        <f>'CRONOGRAMA OK'!B155</f>
        <v>4.3.2</v>
      </c>
      <c r="B146" s="27">
        <f>'CRONOGRAMA OK'!E155</f>
        <v>3.6075746821207557E-4</v>
      </c>
      <c r="C146" s="27">
        <f>'CRONOGRAMA OK'!F155</f>
        <v>0</v>
      </c>
      <c r="D146" s="27">
        <f>'CRONOGRAMA OK'!H155</f>
        <v>0</v>
      </c>
      <c r="E146" s="27">
        <f>'CRONOGRAMA OK'!J155</f>
        <v>1</v>
      </c>
      <c r="F146" s="5">
        <f t="shared" si="9"/>
        <v>0</v>
      </c>
      <c r="G146" s="5">
        <f t="shared" si="10"/>
        <v>0</v>
      </c>
      <c r="H146" s="5">
        <f t="shared" si="11"/>
        <v>3.6075746821207557E-4</v>
      </c>
    </row>
    <row r="147" spans="1:8">
      <c r="A147" s="23" t="str">
        <f>'CRONOGRAMA OK'!B156</f>
        <v>4.3.3</v>
      </c>
      <c r="B147" s="27">
        <f>'CRONOGRAMA OK'!E156</f>
        <v>5.6240003734483249E-3</v>
      </c>
      <c r="C147" s="27">
        <f>'CRONOGRAMA OK'!F156</f>
        <v>0</v>
      </c>
      <c r="D147" s="27">
        <f>'CRONOGRAMA OK'!H156</f>
        <v>0</v>
      </c>
      <c r="E147" s="27">
        <f>'CRONOGRAMA OK'!J156</f>
        <v>1</v>
      </c>
      <c r="F147" s="5">
        <f t="shared" si="9"/>
        <v>0</v>
      </c>
      <c r="G147" s="5">
        <f t="shared" si="10"/>
        <v>0</v>
      </c>
      <c r="H147" s="5">
        <f t="shared" si="11"/>
        <v>5.6240003734483249E-3</v>
      </c>
    </row>
    <row r="148" spans="1:8">
      <c r="A148" s="23" t="str">
        <f>'CRONOGRAMA OK'!B157</f>
        <v>4.3.4</v>
      </c>
      <c r="B148" s="27">
        <f>'CRONOGRAMA OK'!E157</f>
        <v>5.7028966561643239E-4</v>
      </c>
      <c r="C148" s="27">
        <f>'CRONOGRAMA OK'!F157</f>
        <v>0</v>
      </c>
      <c r="D148" s="27">
        <f>'CRONOGRAMA OK'!H157</f>
        <v>0</v>
      </c>
      <c r="E148" s="27">
        <f>'CRONOGRAMA OK'!J157</f>
        <v>1</v>
      </c>
      <c r="F148" s="5">
        <f t="shared" si="9"/>
        <v>0</v>
      </c>
      <c r="G148" s="5">
        <f t="shared" si="10"/>
        <v>0</v>
      </c>
      <c r="H148" s="5">
        <f t="shared" si="11"/>
        <v>5.7028966561643239E-4</v>
      </c>
    </row>
    <row r="149" spans="1:8">
      <c r="A149" s="23">
        <f>'CRONOGRAMA OK'!B158</f>
        <v>0</v>
      </c>
      <c r="B149" s="27">
        <f>'CRONOGRAMA OK'!E158</f>
        <v>0</v>
      </c>
      <c r="C149" s="27">
        <f>'CRONOGRAMA OK'!F158</f>
        <v>0</v>
      </c>
      <c r="D149" s="27">
        <f>'CRONOGRAMA OK'!H158</f>
        <v>0</v>
      </c>
      <c r="E149" s="27">
        <f>'CRONOGRAMA OK'!J158</f>
        <v>0</v>
      </c>
      <c r="F149" s="5">
        <f t="shared" si="9"/>
        <v>0</v>
      </c>
      <c r="G149" s="5">
        <f t="shared" si="10"/>
        <v>0</v>
      </c>
      <c r="H149" s="5">
        <f t="shared" si="11"/>
        <v>0</v>
      </c>
    </row>
    <row r="150" spans="1:8">
      <c r="A150" s="23" t="str">
        <f>'CRONOGRAMA OK'!B159</f>
        <v>4.4 SISTEMAS DE SAÍDA DE EMERGÊNCIA</v>
      </c>
      <c r="B150" s="27">
        <f>'CRONOGRAMA OK'!E159</f>
        <v>0</v>
      </c>
      <c r="C150" s="27">
        <f>'CRONOGRAMA OK'!F159</f>
        <v>0</v>
      </c>
      <c r="D150" s="27">
        <f>'CRONOGRAMA OK'!H159</f>
        <v>0</v>
      </c>
      <c r="E150" s="27">
        <f>'CRONOGRAMA OK'!J159</f>
        <v>0</v>
      </c>
      <c r="F150" s="5">
        <f t="shared" si="9"/>
        <v>0</v>
      </c>
      <c r="G150" s="5">
        <f t="shared" si="10"/>
        <v>0</v>
      </c>
      <c r="H150" s="5">
        <f t="shared" si="11"/>
        <v>0</v>
      </c>
    </row>
    <row r="151" spans="1:8">
      <c r="A151" s="23" t="str">
        <f>'CRONOGRAMA OK'!B160</f>
        <v>4.4.1</v>
      </c>
      <c r="B151" s="27">
        <f>'CRONOGRAMA OK'!E160</f>
        <v>2.8673518307398751E-2</v>
      </c>
      <c r="C151" s="27">
        <f>'CRONOGRAMA OK'!F160</f>
        <v>0</v>
      </c>
      <c r="D151" s="27">
        <f>'CRONOGRAMA OK'!H160</f>
        <v>0</v>
      </c>
      <c r="E151" s="27">
        <f>'CRONOGRAMA OK'!J160</f>
        <v>1</v>
      </c>
      <c r="F151" s="5">
        <f t="shared" ref="F151:F154" si="12">C151*B151</f>
        <v>0</v>
      </c>
      <c r="G151" s="5">
        <f t="shared" ref="G151:G154" si="13">D151*B151</f>
        <v>0</v>
      </c>
      <c r="H151" s="5">
        <f t="shared" ref="H151:H154" si="14">B151*E151</f>
        <v>2.8673518307398751E-2</v>
      </c>
    </row>
    <row r="152" spans="1:8">
      <c r="A152" s="23">
        <f>'CRONOGRAMA OK'!B161</f>
        <v>0</v>
      </c>
      <c r="B152" s="27">
        <f>'CRONOGRAMA OK'!E161</f>
        <v>0</v>
      </c>
      <c r="C152" s="27">
        <f>'CRONOGRAMA OK'!F161</f>
        <v>0</v>
      </c>
      <c r="D152" s="27">
        <f>'CRONOGRAMA OK'!H161</f>
        <v>0</v>
      </c>
      <c r="E152" s="27">
        <f>'CRONOGRAMA OK'!J161</f>
        <v>0</v>
      </c>
      <c r="F152" s="5">
        <f t="shared" si="12"/>
        <v>0</v>
      </c>
      <c r="G152" s="5">
        <f t="shared" si="13"/>
        <v>0</v>
      </c>
      <c r="H152" s="5">
        <f t="shared" si="14"/>
        <v>0</v>
      </c>
    </row>
    <row r="153" spans="1:8">
      <c r="A153" s="23" t="str">
        <f>'CRONOGRAMA OK'!B162</f>
        <v>4.5 INSTALAÇÃO DE GÁS</v>
      </c>
      <c r="B153" s="27">
        <f>'CRONOGRAMA OK'!E162</f>
        <v>0</v>
      </c>
      <c r="C153" s="27">
        <f>'CRONOGRAMA OK'!F162</f>
        <v>0</v>
      </c>
      <c r="D153" s="27">
        <f>'CRONOGRAMA OK'!H162</f>
        <v>0</v>
      </c>
      <c r="E153" s="27">
        <f>'CRONOGRAMA OK'!J162</f>
        <v>0</v>
      </c>
      <c r="F153" s="5">
        <f t="shared" si="12"/>
        <v>0</v>
      </c>
      <c r="G153" s="5">
        <f t="shared" si="13"/>
        <v>0</v>
      </c>
      <c r="H153" s="5">
        <f t="shared" si="14"/>
        <v>0</v>
      </c>
    </row>
    <row r="154" spans="1:8">
      <c r="A154" s="23" t="str">
        <f>'CRONOGRAMA OK'!B163</f>
        <v>4.5.1</v>
      </c>
      <c r="B154" s="27">
        <f>'CRONOGRAMA OK'!E163</f>
        <v>4.1143213348860574E-4</v>
      </c>
      <c r="C154" s="27">
        <f>'CRONOGRAMA OK'!F163</f>
        <v>0</v>
      </c>
      <c r="D154" s="27">
        <f>'CRONOGRAMA OK'!H163</f>
        <v>0</v>
      </c>
      <c r="E154" s="27">
        <f>'CRONOGRAMA OK'!J163</f>
        <v>1</v>
      </c>
      <c r="F154" s="5">
        <f t="shared" si="12"/>
        <v>0</v>
      </c>
      <c r="G154" s="5">
        <f t="shared" si="13"/>
        <v>0</v>
      </c>
      <c r="H154" s="5">
        <f t="shared" si="14"/>
        <v>4.1143213348860574E-4</v>
      </c>
    </row>
    <row r="155" spans="1:8">
      <c r="A155" s="23" t="s">
        <v>50</v>
      </c>
      <c r="B155" s="27"/>
      <c r="C155" s="500"/>
      <c r="D155" s="27"/>
      <c r="E155" s="27"/>
      <c r="F155" s="501">
        <f>SUM(F3:F152)</f>
        <v>0.33288935315520368</v>
      </c>
      <c r="G155" s="501">
        <f>SUM(G3:G152)</f>
        <v>0.21952493521896352</v>
      </c>
      <c r="H155" s="501">
        <f>SUM(H3:H154)</f>
        <v>0.44758571162583333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9"/>
  <sheetViews>
    <sheetView zoomScale="80" zoomScaleNormal="80" workbookViewId="0">
      <selection activeCell="G32" sqref="G32"/>
    </sheetView>
  </sheetViews>
  <sheetFormatPr defaultRowHeight="12.75"/>
  <cols>
    <col min="1" max="1" width="4.85546875" style="124" customWidth="1"/>
    <col min="2" max="2" width="2.42578125" customWidth="1"/>
    <col min="3" max="3" width="11.85546875" style="124" customWidth="1"/>
    <col min="4" max="4" width="51.5703125" style="126" customWidth="1"/>
    <col min="5" max="5" width="19.5703125" style="132" customWidth="1"/>
    <col min="6" max="6" width="16.140625" style="132" customWidth="1"/>
    <col min="7" max="7" width="15.5703125" style="132" customWidth="1"/>
    <col min="8" max="8" width="16" style="126" customWidth="1"/>
    <col min="9" max="9" width="15.42578125" style="124" customWidth="1"/>
    <col min="10" max="10" width="16.42578125" style="129" customWidth="1"/>
    <col min="11" max="11" width="18.85546875" style="129" customWidth="1"/>
    <col min="12" max="12" width="8.140625" style="129" customWidth="1"/>
    <col min="13" max="13" width="2" customWidth="1"/>
    <col min="14" max="14" width="9" customWidth="1"/>
    <col min="15" max="15" width="8.85546875" customWidth="1"/>
    <col min="16" max="16" width="8.42578125" customWidth="1"/>
    <col min="17" max="17" width="18.42578125" customWidth="1"/>
    <col min="18" max="18" width="17.42578125" customWidth="1"/>
    <col min="19" max="19" width="6.5703125" customWidth="1"/>
  </cols>
  <sheetData>
    <row r="1" spans="1:14" s="8" customFormat="1">
      <c r="A1" s="123"/>
      <c r="C1" s="123"/>
      <c r="D1" s="125"/>
      <c r="E1" s="122"/>
      <c r="F1" s="122"/>
      <c r="G1" s="122"/>
      <c r="H1" s="125"/>
      <c r="I1" s="123"/>
      <c r="J1" s="108"/>
      <c r="K1" s="108"/>
      <c r="L1" s="108"/>
    </row>
    <row r="2" spans="1:14" s="8" customFormat="1" ht="24.95" customHeight="1">
      <c r="A2" s="123"/>
      <c r="C2" s="145" t="s">
        <v>181</v>
      </c>
      <c r="D2" s="134" t="s">
        <v>182</v>
      </c>
      <c r="E2" s="465" t="s">
        <v>183</v>
      </c>
      <c r="F2" s="465"/>
      <c r="G2" s="466"/>
      <c r="H2" s="466" t="s">
        <v>184</v>
      </c>
      <c r="I2" s="467"/>
      <c r="J2" s="467"/>
      <c r="K2" s="181" t="s">
        <v>185</v>
      </c>
      <c r="L2" s="108"/>
    </row>
    <row r="3" spans="1:14" s="8" customFormat="1" ht="24.95" customHeight="1">
      <c r="A3" s="123"/>
      <c r="C3" s="146" t="s">
        <v>186</v>
      </c>
      <c r="D3" s="135">
        <v>0.8</v>
      </c>
      <c r="E3" s="463" t="s">
        <v>187</v>
      </c>
      <c r="F3" s="464"/>
      <c r="G3" s="464"/>
      <c r="H3" s="468">
        <f>C16/C58</f>
        <v>0.14285714285714285</v>
      </c>
      <c r="I3" s="469"/>
      <c r="J3" s="469"/>
      <c r="K3" s="470">
        <f>H3+H4+H5</f>
        <v>1</v>
      </c>
      <c r="L3" s="108"/>
    </row>
    <row r="4" spans="1:14" s="8" customFormat="1" ht="24.95" customHeight="1">
      <c r="A4" s="123"/>
      <c r="C4" s="147" t="s">
        <v>188</v>
      </c>
      <c r="D4" s="135">
        <v>0.95</v>
      </c>
      <c r="E4" s="463" t="s">
        <v>189</v>
      </c>
      <c r="F4" s="464"/>
      <c r="G4" s="464"/>
      <c r="H4" s="468">
        <f>(C34-C16)/C58</f>
        <v>0.36734693877551022</v>
      </c>
      <c r="I4" s="469"/>
      <c r="J4" s="469"/>
      <c r="K4" s="471"/>
      <c r="L4" s="108"/>
    </row>
    <row r="5" spans="1:14" s="8" customFormat="1" ht="24.95" customHeight="1">
      <c r="A5" s="123"/>
      <c r="C5" s="147" t="s">
        <v>190</v>
      </c>
      <c r="D5" s="135">
        <v>1</v>
      </c>
      <c r="E5" s="463" t="s">
        <v>191</v>
      </c>
      <c r="F5" s="464"/>
      <c r="G5" s="464"/>
      <c r="H5" s="468">
        <f>(C58-C34)/C58</f>
        <v>0.48979591836734693</v>
      </c>
      <c r="I5" s="469"/>
      <c r="J5" s="469"/>
      <c r="K5" s="472"/>
      <c r="L5" s="108"/>
    </row>
    <row r="6" spans="1:14" s="8" customFormat="1" ht="24.95" customHeight="1" thickBot="1">
      <c r="A6" s="123"/>
      <c r="C6" s="127"/>
      <c r="D6" s="128"/>
      <c r="E6" s="131"/>
      <c r="F6" s="131"/>
      <c r="G6" s="131"/>
      <c r="H6" s="128"/>
      <c r="I6" s="127"/>
      <c r="J6" s="109"/>
      <c r="K6" s="109"/>
      <c r="L6" s="108"/>
    </row>
    <row r="7" spans="1:14" s="8" customFormat="1" ht="22.5" customHeight="1" thickBot="1">
      <c r="A7" s="123"/>
      <c r="C7" s="461" t="s">
        <v>192</v>
      </c>
      <c r="D7" s="461"/>
      <c r="E7" s="461"/>
      <c r="F7" s="461"/>
      <c r="G7" s="461"/>
      <c r="H7" s="461"/>
      <c r="I7" s="461"/>
      <c r="J7" s="461"/>
      <c r="K7" s="461"/>
      <c r="L7" s="133"/>
    </row>
    <row r="8" spans="1:14" s="90" customFormat="1" ht="33.75" customHeight="1" thickBot="1">
      <c r="C8" s="148" t="s">
        <v>5</v>
      </c>
      <c r="D8" s="149" t="s">
        <v>193</v>
      </c>
      <c r="E8" s="150" t="s">
        <v>10</v>
      </c>
      <c r="F8" s="150" t="s">
        <v>9</v>
      </c>
      <c r="G8" s="150" t="s">
        <v>194</v>
      </c>
      <c r="H8" s="150" t="s">
        <v>195</v>
      </c>
      <c r="I8" s="149" t="s">
        <v>196</v>
      </c>
      <c r="J8" s="149" t="s">
        <v>197</v>
      </c>
      <c r="K8" s="150" t="s">
        <v>198</v>
      </c>
      <c r="L8" s="130"/>
    </row>
    <row r="9" spans="1:14" s="90" customFormat="1" ht="35.25" customHeight="1">
      <c r="C9" s="141"/>
      <c r="D9" s="141"/>
      <c r="E9" s="151"/>
      <c r="F9" s="462" t="s">
        <v>199</v>
      </c>
      <c r="G9" s="462"/>
      <c r="H9" s="154" t="e">
        <f>SUM(H10:H58)</f>
        <v>#REF!</v>
      </c>
      <c r="I9" s="152"/>
      <c r="J9" s="152"/>
      <c r="K9" s="153"/>
      <c r="L9" s="130"/>
    </row>
    <row r="10" spans="1:14" s="26" customFormat="1" ht="20.25">
      <c r="A10" s="195" t="e">
        <f>'ORÇAMENTO OK'!#REF!</f>
        <v>#REF!</v>
      </c>
      <c r="B10" s="25"/>
      <c r="C10" s="142">
        <f>C9+1</f>
        <v>1</v>
      </c>
      <c r="D10" s="238" t="e">
        <f>'ORÇAMENTO OK'!#REF!</f>
        <v>#REF!</v>
      </c>
      <c r="E10" s="239" t="e">
        <f>'ORÇAMENTO OK'!#REF!</f>
        <v>#REF!</v>
      </c>
      <c r="F10" s="240" t="e">
        <f>'ORÇAMENTO OK'!#REF!</f>
        <v>#REF!</v>
      </c>
      <c r="G10" s="241" t="e">
        <f>'ORÇAMENTO OK'!#REF!</f>
        <v>#REF!</v>
      </c>
      <c r="H10" s="242" t="e">
        <f>'ORÇAMENTO OK'!#REF!</f>
        <v>#REF!</v>
      </c>
      <c r="I10" s="144" t="e">
        <f t="shared" ref="I10:I58" si="0">H10/H$9</f>
        <v>#REF!</v>
      </c>
      <c r="J10" s="143" t="e">
        <f>J9+I10</f>
        <v>#REF!</v>
      </c>
      <c r="K10" s="136" t="e">
        <f>IF(J10&lt;=D$3,"A",IF(J10&lt;=D$4,"B","C"))</f>
        <v>#REF!</v>
      </c>
      <c r="L10" s="94"/>
      <c r="N10" s="94"/>
    </row>
    <row r="11" spans="1:14" s="25" customFormat="1" ht="20.25">
      <c r="A11" s="195" t="e">
        <f>'ORÇAMENTO OK'!#REF!</f>
        <v>#REF!</v>
      </c>
      <c r="C11" s="142">
        <f t="shared" ref="C11:C41" si="1">C10+1</f>
        <v>2</v>
      </c>
      <c r="D11" s="238" t="e">
        <f>'ORÇAMENTO OK'!#REF!</f>
        <v>#REF!</v>
      </c>
      <c r="E11" s="239" t="e">
        <f>'ORÇAMENTO OK'!#REF!</f>
        <v>#REF!</v>
      </c>
      <c r="F11" s="240" t="e">
        <f>'ORÇAMENTO OK'!#REF!</f>
        <v>#REF!</v>
      </c>
      <c r="G11" s="241" t="e">
        <f>'ORÇAMENTO OK'!#REF!</f>
        <v>#REF!</v>
      </c>
      <c r="H11" s="242" t="e">
        <f>'ORÇAMENTO OK'!#REF!</f>
        <v>#REF!</v>
      </c>
      <c r="I11" s="144" t="e">
        <f t="shared" si="0"/>
        <v>#REF!</v>
      </c>
      <c r="J11" s="143" t="e">
        <f t="shared" ref="J11:J58" si="2">J10+I11</f>
        <v>#REF!</v>
      </c>
      <c r="K11" s="136" t="e">
        <f t="shared" ref="K11:K58" si="3">IF(J11&lt;=D$3,"A",IF(J11&lt;=D$4,"B","C"))</f>
        <v>#REF!</v>
      </c>
      <c r="L11" s="108"/>
    </row>
    <row r="12" spans="1:14" s="25" customFormat="1" ht="20.25">
      <c r="A12" s="195" t="e">
        <f>'ORÇAMENTO OK'!#REF!</f>
        <v>#REF!</v>
      </c>
      <c r="C12" s="142">
        <f t="shared" si="1"/>
        <v>3</v>
      </c>
      <c r="D12" s="238" t="e">
        <f>'ORÇAMENTO OK'!#REF!</f>
        <v>#REF!</v>
      </c>
      <c r="E12" s="239" t="e">
        <f>'ORÇAMENTO OK'!#REF!</f>
        <v>#REF!</v>
      </c>
      <c r="F12" s="240" t="e">
        <f>'ORÇAMENTO OK'!#REF!</f>
        <v>#REF!</v>
      </c>
      <c r="G12" s="241" t="e">
        <f>'ORÇAMENTO OK'!#REF!</f>
        <v>#REF!</v>
      </c>
      <c r="H12" s="242" t="e">
        <f>'ORÇAMENTO OK'!#REF!</f>
        <v>#REF!</v>
      </c>
      <c r="I12" s="144" t="e">
        <f t="shared" si="0"/>
        <v>#REF!</v>
      </c>
      <c r="J12" s="143" t="e">
        <f t="shared" si="2"/>
        <v>#REF!</v>
      </c>
      <c r="K12" s="136" t="e">
        <f t="shared" si="3"/>
        <v>#REF!</v>
      </c>
      <c r="L12" s="108"/>
    </row>
    <row r="13" spans="1:14" s="25" customFormat="1" ht="20.25">
      <c r="A13" s="195" t="e">
        <f>'ORÇAMENTO OK'!#REF!</f>
        <v>#REF!</v>
      </c>
      <c r="C13" s="142">
        <f t="shared" si="1"/>
        <v>4</v>
      </c>
      <c r="D13" s="238" t="e">
        <f>'ORÇAMENTO OK'!#REF!</f>
        <v>#REF!</v>
      </c>
      <c r="E13" s="239" t="e">
        <f>'ORÇAMENTO OK'!#REF!</f>
        <v>#REF!</v>
      </c>
      <c r="F13" s="240" t="e">
        <f>'ORÇAMENTO OK'!#REF!</f>
        <v>#REF!</v>
      </c>
      <c r="G13" s="241" t="e">
        <f>'ORÇAMENTO OK'!#REF!</f>
        <v>#REF!</v>
      </c>
      <c r="H13" s="242" t="e">
        <f>'ORÇAMENTO OK'!#REF!</f>
        <v>#REF!</v>
      </c>
      <c r="I13" s="144" t="e">
        <f t="shared" si="0"/>
        <v>#REF!</v>
      </c>
      <c r="J13" s="143" t="e">
        <f t="shared" si="2"/>
        <v>#REF!</v>
      </c>
      <c r="K13" s="136" t="e">
        <f t="shared" si="3"/>
        <v>#REF!</v>
      </c>
      <c r="L13" s="108"/>
    </row>
    <row r="14" spans="1:14" s="25" customFormat="1" ht="20.25">
      <c r="A14" s="195" t="e">
        <f>'ORÇAMENTO OK'!#REF!</f>
        <v>#REF!</v>
      </c>
      <c r="C14" s="142">
        <f t="shared" si="1"/>
        <v>5</v>
      </c>
      <c r="D14" s="238" t="e">
        <f>'ORÇAMENTO OK'!#REF!</f>
        <v>#REF!</v>
      </c>
      <c r="E14" s="239" t="e">
        <f>'ORÇAMENTO OK'!#REF!</f>
        <v>#REF!</v>
      </c>
      <c r="F14" s="240" t="e">
        <f>'ORÇAMENTO OK'!#REF!</f>
        <v>#REF!</v>
      </c>
      <c r="G14" s="241" t="e">
        <f>'ORÇAMENTO OK'!#REF!</f>
        <v>#REF!</v>
      </c>
      <c r="H14" s="242" t="e">
        <f>'ORÇAMENTO OK'!#REF!</f>
        <v>#REF!</v>
      </c>
      <c r="I14" s="144" t="e">
        <f t="shared" si="0"/>
        <v>#REF!</v>
      </c>
      <c r="J14" s="143" t="e">
        <f t="shared" si="2"/>
        <v>#REF!</v>
      </c>
      <c r="K14" s="136" t="e">
        <f t="shared" si="3"/>
        <v>#REF!</v>
      </c>
      <c r="L14" s="94"/>
    </row>
    <row r="15" spans="1:14" s="25" customFormat="1" ht="20.25">
      <c r="A15" s="195" t="e">
        <f>'ORÇAMENTO OK'!#REF!</f>
        <v>#REF!</v>
      </c>
      <c r="C15" s="142">
        <f t="shared" si="1"/>
        <v>6</v>
      </c>
      <c r="D15" s="238" t="e">
        <f>'ORÇAMENTO OK'!#REF!</f>
        <v>#REF!</v>
      </c>
      <c r="E15" s="239" t="e">
        <f>'ORÇAMENTO OK'!#REF!</f>
        <v>#REF!</v>
      </c>
      <c r="F15" s="240" t="e">
        <f>'ORÇAMENTO OK'!#REF!</f>
        <v>#REF!</v>
      </c>
      <c r="G15" s="241" t="e">
        <f>'ORÇAMENTO OK'!#REF!</f>
        <v>#REF!</v>
      </c>
      <c r="H15" s="242" t="e">
        <f>'ORÇAMENTO OK'!#REF!</f>
        <v>#REF!</v>
      </c>
      <c r="I15" s="144" t="e">
        <f t="shared" si="0"/>
        <v>#REF!</v>
      </c>
      <c r="J15" s="143" t="e">
        <f t="shared" si="2"/>
        <v>#REF!</v>
      </c>
      <c r="K15" s="136" t="e">
        <f t="shared" si="3"/>
        <v>#REF!</v>
      </c>
      <c r="L15" s="108"/>
    </row>
    <row r="16" spans="1:14" s="25" customFormat="1" ht="20.25">
      <c r="A16" s="195" t="e">
        <f>'ORÇAMENTO OK'!#REF!</f>
        <v>#REF!</v>
      </c>
      <c r="C16" s="142">
        <f t="shared" si="1"/>
        <v>7</v>
      </c>
      <c r="D16" s="238" t="e">
        <f>'ORÇAMENTO OK'!#REF!</f>
        <v>#REF!</v>
      </c>
      <c r="E16" s="239" t="e">
        <f>'ORÇAMENTO OK'!#REF!</f>
        <v>#REF!</v>
      </c>
      <c r="F16" s="240" t="e">
        <f>'ORÇAMENTO OK'!#REF!</f>
        <v>#REF!</v>
      </c>
      <c r="G16" s="241" t="e">
        <f>'ORÇAMENTO OK'!#REF!</f>
        <v>#REF!</v>
      </c>
      <c r="H16" s="242" t="e">
        <f>'ORÇAMENTO OK'!#REF!</f>
        <v>#REF!</v>
      </c>
      <c r="I16" s="144" t="e">
        <f t="shared" si="0"/>
        <v>#REF!</v>
      </c>
      <c r="J16" s="143" t="e">
        <f t="shared" si="2"/>
        <v>#REF!</v>
      </c>
      <c r="K16" s="136" t="e">
        <f t="shared" si="3"/>
        <v>#REF!</v>
      </c>
      <c r="L16" s="108"/>
    </row>
    <row r="17" spans="1:12" s="25" customFormat="1" ht="20.25">
      <c r="A17" s="195" t="e">
        <f>'ORÇAMENTO OK'!#REF!</f>
        <v>#REF!</v>
      </c>
      <c r="C17" s="142">
        <f t="shared" si="1"/>
        <v>8</v>
      </c>
      <c r="D17" s="238" t="e">
        <f>'ORÇAMENTO OK'!#REF!</f>
        <v>#REF!</v>
      </c>
      <c r="E17" s="239" t="e">
        <f>'ORÇAMENTO OK'!#REF!</f>
        <v>#REF!</v>
      </c>
      <c r="F17" s="240" t="e">
        <f>'ORÇAMENTO OK'!#REF!</f>
        <v>#REF!</v>
      </c>
      <c r="G17" s="241" t="e">
        <f>'ORÇAMENTO OK'!#REF!</f>
        <v>#REF!</v>
      </c>
      <c r="H17" s="242" t="e">
        <f>'ORÇAMENTO OK'!#REF!</f>
        <v>#REF!</v>
      </c>
      <c r="I17" s="144" t="e">
        <f t="shared" si="0"/>
        <v>#REF!</v>
      </c>
      <c r="J17" s="143" t="e">
        <f t="shared" si="2"/>
        <v>#REF!</v>
      </c>
      <c r="K17" s="136" t="e">
        <f t="shared" si="3"/>
        <v>#REF!</v>
      </c>
      <c r="L17" s="108"/>
    </row>
    <row r="18" spans="1:12" s="25" customFormat="1" ht="20.25">
      <c r="A18" s="195" t="e">
        <f>'ORÇAMENTO OK'!#REF!</f>
        <v>#REF!</v>
      </c>
      <c r="C18" s="142">
        <f t="shared" si="1"/>
        <v>9</v>
      </c>
      <c r="D18" s="238" t="e">
        <f>'ORÇAMENTO OK'!#REF!</f>
        <v>#REF!</v>
      </c>
      <c r="E18" s="239" t="e">
        <f>'ORÇAMENTO OK'!#REF!</f>
        <v>#REF!</v>
      </c>
      <c r="F18" s="240" t="e">
        <f>'ORÇAMENTO OK'!#REF!</f>
        <v>#REF!</v>
      </c>
      <c r="G18" s="241" t="e">
        <f>'ORÇAMENTO OK'!#REF!</f>
        <v>#REF!</v>
      </c>
      <c r="H18" s="242" t="e">
        <f>'ORÇAMENTO OK'!#REF!</f>
        <v>#REF!</v>
      </c>
      <c r="I18" s="144" t="e">
        <f t="shared" si="0"/>
        <v>#REF!</v>
      </c>
      <c r="J18" s="143" t="e">
        <f t="shared" si="2"/>
        <v>#REF!</v>
      </c>
      <c r="K18" s="136" t="e">
        <f t="shared" si="3"/>
        <v>#REF!</v>
      </c>
      <c r="L18" s="108"/>
    </row>
    <row r="19" spans="1:12" s="25" customFormat="1" ht="20.25">
      <c r="A19" s="195" t="e">
        <f>'ORÇAMENTO OK'!#REF!</f>
        <v>#REF!</v>
      </c>
      <c r="C19" s="142">
        <f t="shared" si="1"/>
        <v>10</v>
      </c>
      <c r="D19" s="238" t="e">
        <f>'ORÇAMENTO OK'!#REF!</f>
        <v>#REF!</v>
      </c>
      <c r="E19" s="239" t="e">
        <f>'ORÇAMENTO OK'!#REF!</f>
        <v>#REF!</v>
      </c>
      <c r="F19" s="240" t="e">
        <f>'ORÇAMENTO OK'!#REF!</f>
        <v>#REF!</v>
      </c>
      <c r="G19" s="241" t="e">
        <f>'ORÇAMENTO OK'!#REF!</f>
        <v>#REF!</v>
      </c>
      <c r="H19" s="242" t="e">
        <f>'ORÇAMENTO OK'!#REF!</f>
        <v>#REF!</v>
      </c>
      <c r="I19" s="144" t="e">
        <f t="shared" si="0"/>
        <v>#REF!</v>
      </c>
      <c r="J19" s="143" t="e">
        <f t="shared" si="2"/>
        <v>#REF!</v>
      </c>
      <c r="K19" s="136" t="e">
        <f t="shared" si="3"/>
        <v>#REF!</v>
      </c>
      <c r="L19" s="108"/>
    </row>
    <row r="20" spans="1:12" s="25" customFormat="1" ht="20.25">
      <c r="A20" s="195" t="e">
        <f>'ORÇAMENTO OK'!#REF!</f>
        <v>#REF!</v>
      </c>
      <c r="C20" s="142">
        <f t="shared" si="1"/>
        <v>11</v>
      </c>
      <c r="D20" s="238" t="e">
        <f>'ORÇAMENTO OK'!#REF!</f>
        <v>#REF!</v>
      </c>
      <c r="E20" s="239" t="e">
        <f>'ORÇAMENTO OK'!#REF!</f>
        <v>#REF!</v>
      </c>
      <c r="F20" s="240" t="e">
        <f>'ORÇAMENTO OK'!#REF!</f>
        <v>#REF!</v>
      </c>
      <c r="G20" s="241" t="e">
        <f>'ORÇAMENTO OK'!#REF!</f>
        <v>#REF!</v>
      </c>
      <c r="H20" s="242" t="e">
        <f>'ORÇAMENTO OK'!#REF!</f>
        <v>#REF!</v>
      </c>
      <c r="I20" s="144" t="e">
        <f t="shared" si="0"/>
        <v>#REF!</v>
      </c>
      <c r="J20" s="143" t="e">
        <f t="shared" si="2"/>
        <v>#REF!</v>
      </c>
      <c r="K20" s="136" t="e">
        <f t="shared" si="3"/>
        <v>#REF!</v>
      </c>
      <c r="L20" s="108"/>
    </row>
    <row r="21" spans="1:12" s="25" customFormat="1" ht="20.25">
      <c r="A21" s="195" t="e">
        <f>'ORÇAMENTO OK'!#REF!</f>
        <v>#REF!</v>
      </c>
      <c r="C21" s="142">
        <f t="shared" si="1"/>
        <v>12</v>
      </c>
      <c r="D21" s="238" t="e">
        <f>'ORÇAMENTO OK'!#REF!</f>
        <v>#REF!</v>
      </c>
      <c r="E21" s="239" t="e">
        <f>'ORÇAMENTO OK'!#REF!</f>
        <v>#REF!</v>
      </c>
      <c r="F21" s="240" t="e">
        <f>'ORÇAMENTO OK'!#REF!</f>
        <v>#REF!</v>
      </c>
      <c r="G21" s="241" t="e">
        <f>'ORÇAMENTO OK'!#REF!</f>
        <v>#REF!</v>
      </c>
      <c r="H21" s="242" t="e">
        <f>'ORÇAMENTO OK'!#REF!</f>
        <v>#REF!</v>
      </c>
      <c r="I21" s="144" t="e">
        <f t="shared" si="0"/>
        <v>#REF!</v>
      </c>
      <c r="J21" s="143" t="e">
        <f t="shared" si="2"/>
        <v>#REF!</v>
      </c>
      <c r="K21" s="136" t="e">
        <f t="shared" si="3"/>
        <v>#REF!</v>
      </c>
      <c r="L21" s="108"/>
    </row>
    <row r="22" spans="1:12" s="25" customFormat="1" ht="20.25">
      <c r="A22" s="195" t="e">
        <f>'ORÇAMENTO OK'!#REF!</f>
        <v>#REF!</v>
      </c>
      <c r="C22" s="142">
        <f t="shared" si="1"/>
        <v>13</v>
      </c>
      <c r="D22" s="238" t="e">
        <f>'ORÇAMENTO OK'!#REF!</f>
        <v>#REF!</v>
      </c>
      <c r="E22" s="239" t="e">
        <f>'ORÇAMENTO OK'!#REF!</f>
        <v>#REF!</v>
      </c>
      <c r="F22" s="240" t="e">
        <f>'ORÇAMENTO OK'!#REF!</f>
        <v>#REF!</v>
      </c>
      <c r="G22" s="241" t="e">
        <f>'ORÇAMENTO OK'!#REF!</f>
        <v>#REF!</v>
      </c>
      <c r="H22" s="242" t="e">
        <f>'ORÇAMENTO OK'!#REF!</f>
        <v>#REF!</v>
      </c>
      <c r="I22" s="144" t="e">
        <f t="shared" si="0"/>
        <v>#REF!</v>
      </c>
      <c r="J22" s="143" t="e">
        <f t="shared" si="2"/>
        <v>#REF!</v>
      </c>
      <c r="K22" s="136" t="e">
        <f t="shared" si="3"/>
        <v>#REF!</v>
      </c>
      <c r="L22" s="108"/>
    </row>
    <row r="23" spans="1:12" s="25" customFormat="1" ht="20.25">
      <c r="A23" s="195" t="e">
        <f>'ORÇAMENTO OK'!#REF!</f>
        <v>#REF!</v>
      </c>
      <c r="C23" s="142">
        <f t="shared" si="1"/>
        <v>14</v>
      </c>
      <c r="D23" s="238" t="e">
        <f>'ORÇAMENTO OK'!#REF!</f>
        <v>#REF!</v>
      </c>
      <c r="E23" s="239" t="e">
        <f>'ORÇAMENTO OK'!#REF!</f>
        <v>#REF!</v>
      </c>
      <c r="F23" s="240" t="e">
        <f>'ORÇAMENTO OK'!#REF!</f>
        <v>#REF!</v>
      </c>
      <c r="G23" s="241" t="e">
        <f>'ORÇAMENTO OK'!#REF!</f>
        <v>#REF!</v>
      </c>
      <c r="H23" s="242" t="e">
        <f>'ORÇAMENTO OK'!#REF!</f>
        <v>#REF!</v>
      </c>
      <c r="I23" s="144" t="e">
        <f t="shared" si="0"/>
        <v>#REF!</v>
      </c>
      <c r="J23" s="143" t="e">
        <f t="shared" si="2"/>
        <v>#REF!</v>
      </c>
      <c r="K23" s="136" t="e">
        <f t="shared" si="3"/>
        <v>#REF!</v>
      </c>
      <c r="L23" s="108"/>
    </row>
    <row r="24" spans="1:12" s="25" customFormat="1" ht="20.25">
      <c r="A24" s="195" t="e">
        <f>'ORÇAMENTO OK'!#REF!</f>
        <v>#REF!</v>
      </c>
      <c r="C24" s="142">
        <f t="shared" si="1"/>
        <v>15</v>
      </c>
      <c r="D24" s="238" t="e">
        <f>'ORÇAMENTO OK'!#REF!</f>
        <v>#REF!</v>
      </c>
      <c r="E24" s="239" t="e">
        <f>'ORÇAMENTO OK'!#REF!</f>
        <v>#REF!</v>
      </c>
      <c r="F24" s="240" t="e">
        <f>'ORÇAMENTO OK'!#REF!</f>
        <v>#REF!</v>
      </c>
      <c r="G24" s="241" t="e">
        <f>'ORÇAMENTO OK'!#REF!</f>
        <v>#REF!</v>
      </c>
      <c r="H24" s="242" t="e">
        <f>'ORÇAMENTO OK'!#REF!</f>
        <v>#REF!</v>
      </c>
      <c r="I24" s="144" t="e">
        <f t="shared" si="0"/>
        <v>#REF!</v>
      </c>
      <c r="J24" s="143" t="e">
        <f t="shared" si="2"/>
        <v>#REF!</v>
      </c>
      <c r="K24" s="136" t="e">
        <f t="shared" si="3"/>
        <v>#REF!</v>
      </c>
      <c r="L24" s="108"/>
    </row>
    <row r="25" spans="1:12" s="25" customFormat="1" ht="20.25">
      <c r="A25" s="195" t="e">
        <f>'ORÇAMENTO OK'!#REF!</f>
        <v>#REF!</v>
      </c>
      <c r="C25" s="142">
        <f t="shared" si="1"/>
        <v>16</v>
      </c>
      <c r="D25" s="238" t="e">
        <f>'ORÇAMENTO OK'!#REF!</f>
        <v>#REF!</v>
      </c>
      <c r="E25" s="239" t="e">
        <f>'ORÇAMENTO OK'!#REF!</f>
        <v>#REF!</v>
      </c>
      <c r="F25" s="240" t="e">
        <f>'ORÇAMENTO OK'!#REF!</f>
        <v>#REF!</v>
      </c>
      <c r="G25" s="241" t="e">
        <f>'ORÇAMENTO OK'!#REF!</f>
        <v>#REF!</v>
      </c>
      <c r="H25" s="242" t="e">
        <f>'ORÇAMENTO OK'!#REF!</f>
        <v>#REF!</v>
      </c>
      <c r="I25" s="144" t="e">
        <f t="shared" si="0"/>
        <v>#REF!</v>
      </c>
      <c r="J25" s="143" t="e">
        <f t="shared" si="2"/>
        <v>#REF!</v>
      </c>
      <c r="K25" s="136" t="e">
        <f t="shared" si="3"/>
        <v>#REF!</v>
      </c>
      <c r="L25" s="108"/>
    </row>
    <row r="26" spans="1:12" s="25" customFormat="1" ht="20.25">
      <c r="A26" s="195" t="e">
        <f>'ORÇAMENTO OK'!#REF!</f>
        <v>#REF!</v>
      </c>
      <c r="C26" s="142">
        <f t="shared" si="1"/>
        <v>17</v>
      </c>
      <c r="D26" s="238" t="e">
        <f>'ORÇAMENTO OK'!#REF!</f>
        <v>#REF!</v>
      </c>
      <c r="E26" s="239" t="e">
        <f>'ORÇAMENTO OK'!#REF!</f>
        <v>#REF!</v>
      </c>
      <c r="F26" s="240" t="e">
        <f>'ORÇAMENTO OK'!#REF!</f>
        <v>#REF!</v>
      </c>
      <c r="G26" s="241" t="e">
        <f>'ORÇAMENTO OK'!#REF!</f>
        <v>#REF!</v>
      </c>
      <c r="H26" s="242" t="e">
        <f>'ORÇAMENTO OK'!#REF!</f>
        <v>#REF!</v>
      </c>
      <c r="I26" s="144" t="e">
        <f t="shared" si="0"/>
        <v>#REF!</v>
      </c>
      <c r="J26" s="143" t="e">
        <f t="shared" si="2"/>
        <v>#REF!</v>
      </c>
      <c r="K26" s="136" t="e">
        <f t="shared" si="3"/>
        <v>#REF!</v>
      </c>
      <c r="L26" s="108"/>
    </row>
    <row r="27" spans="1:12" s="25" customFormat="1" ht="20.25">
      <c r="A27" s="195" t="e">
        <f>'ORÇAMENTO OK'!#REF!</f>
        <v>#REF!</v>
      </c>
      <c r="C27" s="142">
        <f t="shared" si="1"/>
        <v>18</v>
      </c>
      <c r="D27" s="238" t="e">
        <f>'ORÇAMENTO OK'!#REF!</f>
        <v>#REF!</v>
      </c>
      <c r="E27" s="239" t="e">
        <f>'ORÇAMENTO OK'!#REF!</f>
        <v>#REF!</v>
      </c>
      <c r="F27" s="240" t="e">
        <f>'ORÇAMENTO OK'!#REF!</f>
        <v>#REF!</v>
      </c>
      <c r="G27" s="241" t="e">
        <f>'ORÇAMENTO OK'!#REF!</f>
        <v>#REF!</v>
      </c>
      <c r="H27" s="242" t="e">
        <f>'ORÇAMENTO OK'!#REF!</f>
        <v>#REF!</v>
      </c>
      <c r="I27" s="144" t="e">
        <f t="shared" si="0"/>
        <v>#REF!</v>
      </c>
      <c r="J27" s="143" t="e">
        <f t="shared" si="2"/>
        <v>#REF!</v>
      </c>
      <c r="K27" s="136" t="e">
        <f t="shared" si="3"/>
        <v>#REF!</v>
      </c>
      <c r="L27" s="108"/>
    </row>
    <row r="28" spans="1:12" s="25" customFormat="1" ht="38.25">
      <c r="A28" s="195" t="str">
        <f>'ORÇAMENTO OK'!B13</f>
        <v>1.1.2</v>
      </c>
      <c r="B28" s="26"/>
      <c r="C28" s="142">
        <f>C27+1</f>
        <v>19</v>
      </c>
      <c r="D28" s="238" t="str">
        <f>'ORÇAMENTO OK'!E13</f>
        <v>LUMINÁRIA DE EMERGÊNCIA, COM 30 LÂMPADAS LED DE 2 W, SEM REATOR - FORNECIMENTO E INSTALAÇÃO. AF_02/2020</v>
      </c>
      <c r="E28" s="239">
        <f>'ORÇAMENTO OK'!G13</f>
        <v>38</v>
      </c>
      <c r="F28" s="240" t="str">
        <f>'ORÇAMENTO OK'!F13</f>
        <v xml:space="preserve">un </v>
      </c>
      <c r="G28" s="241">
        <f>'ORÇAMENTO OK'!M13</f>
        <v>28.93</v>
      </c>
      <c r="H28" s="242">
        <f>'ORÇAMENTO OK'!P13</f>
        <v>1099.3400000000001</v>
      </c>
      <c r="I28" s="144" t="e">
        <f t="shared" si="0"/>
        <v>#REF!</v>
      </c>
      <c r="J28" s="143" t="e">
        <f t="shared" si="2"/>
        <v>#REF!</v>
      </c>
      <c r="K28" s="136" t="e">
        <f t="shared" si="3"/>
        <v>#REF!</v>
      </c>
      <c r="L28" s="108"/>
    </row>
    <row r="29" spans="1:12" s="25" customFormat="1" ht="20.25">
      <c r="A29" s="195" t="e">
        <f>'ORÇAMENTO OK'!#REF!</f>
        <v>#REF!</v>
      </c>
      <c r="C29" s="142">
        <f t="shared" si="1"/>
        <v>20</v>
      </c>
      <c r="D29" s="238" t="e">
        <f>'ORÇAMENTO OK'!#REF!</f>
        <v>#REF!</v>
      </c>
      <c r="E29" s="239" t="e">
        <f>'ORÇAMENTO OK'!#REF!</f>
        <v>#REF!</v>
      </c>
      <c r="F29" s="240" t="e">
        <f>'ORÇAMENTO OK'!#REF!</f>
        <v>#REF!</v>
      </c>
      <c r="G29" s="241" t="e">
        <f>'ORÇAMENTO OK'!#REF!</f>
        <v>#REF!</v>
      </c>
      <c r="H29" s="242" t="e">
        <f>'ORÇAMENTO OK'!#REF!</f>
        <v>#REF!</v>
      </c>
      <c r="I29" s="144" t="e">
        <f t="shared" si="0"/>
        <v>#REF!</v>
      </c>
      <c r="J29" s="143" t="e">
        <f t="shared" si="2"/>
        <v>#REF!</v>
      </c>
      <c r="K29" s="136" t="e">
        <f t="shared" si="3"/>
        <v>#REF!</v>
      </c>
      <c r="L29" s="108"/>
    </row>
    <row r="30" spans="1:12" s="25" customFormat="1" ht="20.25">
      <c r="A30" s="195" t="e">
        <f>'ORÇAMENTO OK'!#REF!</f>
        <v>#REF!</v>
      </c>
      <c r="C30" s="142">
        <f t="shared" si="1"/>
        <v>21</v>
      </c>
      <c r="D30" s="238" t="e">
        <f>'ORÇAMENTO OK'!#REF!</f>
        <v>#REF!</v>
      </c>
      <c r="E30" s="239" t="e">
        <f>'ORÇAMENTO OK'!#REF!</f>
        <v>#REF!</v>
      </c>
      <c r="F30" s="240" t="e">
        <f>'ORÇAMENTO OK'!#REF!</f>
        <v>#REF!</v>
      </c>
      <c r="G30" s="241" t="e">
        <f>'ORÇAMENTO OK'!#REF!</f>
        <v>#REF!</v>
      </c>
      <c r="H30" s="242" t="e">
        <f>'ORÇAMENTO OK'!#REF!</f>
        <v>#REF!</v>
      </c>
      <c r="I30" s="144" t="e">
        <f t="shared" si="0"/>
        <v>#REF!</v>
      </c>
      <c r="J30" s="143" t="e">
        <f t="shared" si="2"/>
        <v>#REF!</v>
      </c>
      <c r="K30" s="136" t="e">
        <f t="shared" si="3"/>
        <v>#REF!</v>
      </c>
      <c r="L30" s="108"/>
    </row>
    <row r="31" spans="1:12" s="25" customFormat="1" ht="20.25">
      <c r="A31" s="195" t="e">
        <f>'ORÇAMENTO OK'!#REF!</f>
        <v>#REF!</v>
      </c>
      <c r="C31" s="142">
        <f t="shared" si="1"/>
        <v>22</v>
      </c>
      <c r="D31" s="238" t="e">
        <f>'ORÇAMENTO OK'!#REF!</f>
        <v>#REF!</v>
      </c>
      <c r="E31" s="239" t="e">
        <f>'ORÇAMENTO OK'!#REF!</f>
        <v>#REF!</v>
      </c>
      <c r="F31" s="240" t="e">
        <f>'ORÇAMENTO OK'!#REF!</f>
        <v>#REF!</v>
      </c>
      <c r="G31" s="241" t="e">
        <f>'ORÇAMENTO OK'!#REF!</f>
        <v>#REF!</v>
      </c>
      <c r="H31" s="242" t="e">
        <f>'ORÇAMENTO OK'!#REF!</f>
        <v>#REF!</v>
      </c>
      <c r="I31" s="144" t="e">
        <f t="shared" si="0"/>
        <v>#REF!</v>
      </c>
      <c r="J31" s="143" t="e">
        <f t="shared" si="2"/>
        <v>#REF!</v>
      </c>
      <c r="K31" s="136" t="e">
        <f t="shared" si="3"/>
        <v>#REF!</v>
      </c>
      <c r="L31" s="108"/>
    </row>
    <row r="32" spans="1:12" s="25" customFormat="1" ht="20.25">
      <c r="A32" s="195" t="e">
        <f>'ORÇAMENTO OK'!#REF!</f>
        <v>#REF!</v>
      </c>
      <c r="C32" s="142">
        <f t="shared" si="1"/>
        <v>23</v>
      </c>
      <c r="D32" s="238" t="e">
        <f>'ORÇAMENTO OK'!#REF!</f>
        <v>#REF!</v>
      </c>
      <c r="E32" s="239" t="e">
        <f>'ORÇAMENTO OK'!#REF!</f>
        <v>#REF!</v>
      </c>
      <c r="F32" s="240" t="e">
        <f>'ORÇAMENTO OK'!#REF!</f>
        <v>#REF!</v>
      </c>
      <c r="G32" s="241" t="e">
        <f>'ORÇAMENTO OK'!#REF!</f>
        <v>#REF!</v>
      </c>
      <c r="H32" s="242" t="e">
        <f>'ORÇAMENTO OK'!#REF!</f>
        <v>#REF!</v>
      </c>
      <c r="I32" s="144" t="e">
        <f t="shared" si="0"/>
        <v>#REF!</v>
      </c>
      <c r="J32" s="143" t="e">
        <f t="shared" si="2"/>
        <v>#REF!</v>
      </c>
      <c r="K32" s="136" t="e">
        <f t="shared" si="3"/>
        <v>#REF!</v>
      </c>
      <c r="L32" s="108"/>
    </row>
    <row r="33" spans="1:12" s="25" customFormat="1" ht="20.25">
      <c r="A33" s="195" t="e">
        <f>'ORÇAMENTO OK'!#REF!</f>
        <v>#REF!</v>
      </c>
      <c r="C33" s="142">
        <f t="shared" si="1"/>
        <v>24</v>
      </c>
      <c r="D33" s="238" t="e">
        <f>'ORÇAMENTO OK'!#REF!</f>
        <v>#REF!</v>
      </c>
      <c r="E33" s="239" t="e">
        <f>'ORÇAMENTO OK'!#REF!</f>
        <v>#REF!</v>
      </c>
      <c r="F33" s="240" t="e">
        <f>'ORÇAMENTO OK'!#REF!</f>
        <v>#REF!</v>
      </c>
      <c r="G33" s="241" t="e">
        <f>'ORÇAMENTO OK'!#REF!</f>
        <v>#REF!</v>
      </c>
      <c r="H33" s="242" t="e">
        <f>'ORÇAMENTO OK'!#REF!</f>
        <v>#REF!</v>
      </c>
      <c r="I33" s="144" t="e">
        <f t="shared" si="0"/>
        <v>#REF!</v>
      </c>
      <c r="J33" s="143" t="e">
        <f t="shared" si="2"/>
        <v>#REF!</v>
      </c>
      <c r="K33" s="136" t="e">
        <f t="shared" si="3"/>
        <v>#REF!</v>
      </c>
      <c r="L33" s="108"/>
    </row>
    <row r="34" spans="1:12" s="25" customFormat="1" ht="20.25">
      <c r="A34" s="195" t="e">
        <f>'ORÇAMENTO OK'!#REF!</f>
        <v>#REF!</v>
      </c>
      <c r="C34" s="142">
        <f t="shared" si="1"/>
        <v>25</v>
      </c>
      <c r="D34" s="238" t="e">
        <f>'ORÇAMENTO OK'!#REF!</f>
        <v>#REF!</v>
      </c>
      <c r="E34" s="239" t="e">
        <f>'ORÇAMENTO OK'!#REF!</f>
        <v>#REF!</v>
      </c>
      <c r="F34" s="240" t="e">
        <f>'ORÇAMENTO OK'!#REF!</f>
        <v>#REF!</v>
      </c>
      <c r="G34" s="241" t="e">
        <f>'ORÇAMENTO OK'!#REF!</f>
        <v>#REF!</v>
      </c>
      <c r="H34" s="242" t="e">
        <f>'ORÇAMENTO OK'!#REF!</f>
        <v>#REF!</v>
      </c>
      <c r="I34" s="144" t="e">
        <f t="shared" si="0"/>
        <v>#REF!</v>
      </c>
      <c r="J34" s="143" t="e">
        <f t="shared" si="2"/>
        <v>#REF!</v>
      </c>
      <c r="K34" s="136" t="e">
        <f t="shared" si="3"/>
        <v>#REF!</v>
      </c>
      <c r="L34" s="108"/>
    </row>
    <row r="35" spans="1:12" s="25" customFormat="1" ht="20.25">
      <c r="A35" s="195" t="e">
        <f>'ORÇAMENTO OK'!#REF!</f>
        <v>#REF!</v>
      </c>
      <c r="C35" s="142">
        <f t="shared" si="1"/>
        <v>26</v>
      </c>
      <c r="D35" s="238" t="e">
        <f>'ORÇAMENTO OK'!#REF!</f>
        <v>#REF!</v>
      </c>
      <c r="E35" s="239" t="e">
        <f>'ORÇAMENTO OK'!#REF!</f>
        <v>#REF!</v>
      </c>
      <c r="F35" s="240" t="e">
        <f>'ORÇAMENTO OK'!#REF!</f>
        <v>#REF!</v>
      </c>
      <c r="G35" s="241" t="e">
        <f>'ORÇAMENTO OK'!#REF!</f>
        <v>#REF!</v>
      </c>
      <c r="H35" s="242" t="e">
        <f>'ORÇAMENTO OK'!#REF!</f>
        <v>#REF!</v>
      </c>
      <c r="I35" s="144" t="e">
        <f t="shared" si="0"/>
        <v>#REF!</v>
      </c>
      <c r="J35" s="143" t="e">
        <f t="shared" si="2"/>
        <v>#REF!</v>
      </c>
      <c r="K35" s="136" t="e">
        <f t="shared" si="3"/>
        <v>#REF!</v>
      </c>
      <c r="L35" s="108"/>
    </row>
    <row r="36" spans="1:12" s="25" customFormat="1" ht="20.25">
      <c r="A36" s="195" t="e">
        <f>'ORÇAMENTO OK'!#REF!</f>
        <v>#REF!</v>
      </c>
      <c r="C36" s="142">
        <f t="shared" si="1"/>
        <v>27</v>
      </c>
      <c r="D36" s="238" t="e">
        <f>'ORÇAMENTO OK'!#REF!</f>
        <v>#REF!</v>
      </c>
      <c r="E36" s="239" t="e">
        <f>'ORÇAMENTO OK'!#REF!</f>
        <v>#REF!</v>
      </c>
      <c r="F36" s="240" t="e">
        <f>'ORÇAMENTO OK'!#REF!</f>
        <v>#REF!</v>
      </c>
      <c r="G36" s="241" t="e">
        <f>'ORÇAMENTO OK'!#REF!</f>
        <v>#REF!</v>
      </c>
      <c r="H36" s="242" t="e">
        <f>'ORÇAMENTO OK'!#REF!</f>
        <v>#REF!</v>
      </c>
      <c r="I36" s="144" t="e">
        <f t="shared" si="0"/>
        <v>#REF!</v>
      </c>
      <c r="J36" s="143" t="e">
        <f t="shared" si="2"/>
        <v>#REF!</v>
      </c>
      <c r="K36" s="136" t="e">
        <f t="shared" si="3"/>
        <v>#REF!</v>
      </c>
      <c r="L36" s="108"/>
    </row>
    <row r="37" spans="1:12" s="25" customFormat="1" ht="20.25">
      <c r="A37" s="195" t="e">
        <f>'ORÇAMENTO OK'!#REF!</f>
        <v>#REF!</v>
      </c>
      <c r="C37" s="142">
        <f t="shared" si="1"/>
        <v>28</v>
      </c>
      <c r="D37" s="238" t="e">
        <f>'ORÇAMENTO OK'!#REF!</f>
        <v>#REF!</v>
      </c>
      <c r="E37" s="239" t="e">
        <f>'ORÇAMENTO OK'!#REF!</f>
        <v>#REF!</v>
      </c>
      <c r="F37" s="240" t="e">
        <f>'ORÇAMENTO OK'!#REF!</f>
        <v>#REF!</v>
      </c>
      <c r="G37" s="241" t="e">
        <f>'ORÇAMENTO OK'!#REF!</f>
        <v>#REF!</v>
      </c>
      <c r="H37" s="242" t="e">
        <f>'ORÇAMENTO OK'!#REF!</f>
        <v>#REF!</v>
      </c>
      <c r="I37" s="144" t="e">
        <f t="shared" si="0"/>
        <v>#REF!</v>
      </c>
      <c r="J37" s="143" t="e">
        <f t="shared" si="2"/>
        <v>#REF!</v>
      </c>
      <c r="K37" s="136" t="e">
        <f t="shared" si="3"/>
        <v>#REF!</v>
      </c>
      <c r="L37" s="108"/>
    </row>
    <row r="38" spans="1:12" s="25" customFormat="1" ht="20.25">
      <c r="A38" s="195" t="e">
        <f>'ORÇAMENTO OK'!#REF!</f>
        <v>#REF!</v>
      </c>
      <c r="C38" s="142">
        <f t="shared" si="1"/>
        <v>29</v>
      </c>
      <c r="D38" s="238" t="e">
        <f>'ORÇAMENTO OK'!#REF!</f>
        <v>#REF!</v>
      </c>
      <c r="E38" s="239" t="e">
        <f>'ORÇAMENTO OK'!#REF!</f>
        <v>#REF!</v>
      </c>
      <c r="F38" s="240" t="e">
        <f>'ORÇAMENTO OK'!#REF!</f>
        <v>#REF!</v>
      </c>
      <c r="G38" s="241" t="e">
        <f>'ORÇAMENTO OK'!#REF!</f>
        <v>#REF!</v>
      </c>
      <c r="H38" s="242" t="e">
        <f>'ORÇAMENTO OK'!#REF!</f>
        <v>#REF!</v>
      </c>
      <c r="I38" s="144" t="e">
        <f t="shared" si="0"/>
        <v>#REF!</v>
      </c>
      <c r="J38" s="143" t="e">
        <f t="shared" si="2"/>
        <v>#REF!</v>
      </c>
      <c r="K38" s="136" t="e">
        <f t="shared" si="3"/>
        <v>#REF!</v>
      </c>
      <c r="L38" s="108"/>
    </row>
    <row r="39" spans="1:12" s="25" customFormat="1" ht="20.25">
      <c r="A39" s="195" t="e">
        <f>'ORÇAMENTO OK'!#REF!</f>
        <v>#REF!</v>
      </c>
      <c r="C39" s="142">
        <f t="shared" si="1"/>
        <v>30</v>
      </c>
      <c r="D39" s="238" t="e">
        <f>'ORÇAMENTO OK'!#REF!</f>
        <v>#REF!</v>
      </c>
      <c r="E39" s="239" t="e">
        <f>'ORÇAMENTO OK'!#REF!</f>
        <v>#REF!</v>
      </c>
      <c r="F39" s="240" t="e">
        <f>'ORÇAMENTO OK'!#REF!</f>
        <v>#REF!</v>
      </c>
      <c r="G39" s="241" t="e">
        <f>'ORÇAMENTO OK'!#REF!</f>
        <v>#REF!</v>
      </c>
      <c r="H39" s="242" t="e">
        <f>'ORÇAMENTO OK'!#REF!</f>
        <v>#REF!</v>
      </c>
      <c r="I39" s="144" t="e">
        <f t="shared" si="0"/>
        <v>#REF!</v>
      </c>
      <c r="J39" s="143" t="e">
        <f t="shared" si="2"/>
        <v>#REF!</v>
      </c>
      <c r="K39" s="136" t="e">
        <f t="shared" si="3"/>
        <v>#REF!</v>
      </c>
      <c r="L39" s="108"/>
    </row>
    <row r="40" spans="1:12" s="25" customFormat="1" ht="20.25">
      <c r="A40" s="195" t="e">
        <f>'ORÇAMENTO OK'!#REF!</f>
        <v>#REF!</v>
      </c>
      <c r="C40" s="142">
        <f t="shared" si="1"/>
        <v>31</v>
      </c>
      <c r="D40" s="238" t="e">
        <f>'ORÇAMENTO OK'!#REF!</f>
        <v>#REF!</v>
      </c>
      <c r="E40" s="239" t="e">
        <f>'ORÇAMENTO OK'!#REF!</f>
        <v>#REF!</v>
      </c>
      <c r="F40" s="240" t="e">
        <f>'ORÇAMENTO OK'!#REF!</f>
        <v>#REF!</v>
      </c>
      <c r="G40" s="241" t="e">
        <f>'ORÇAMENTO OK'!#REF!</f>
        <v>#REF!</v>
      </c>
      <c r="H40" s="242" t="e">
        <f>'ORÇAMENTO OK'!#REF!</f>
        <v>#REF!</v>
      </c>
      <c r="I40" s="144" t="e">
        <f t="shared" si="0"/>
        <v>#REF!</v>
      </c>
      <c r="J40" s="143" t="e">
        <f t="shared" si="2"/>
        <v>#REF!</v>
      </c>
      <c r="K40" s="136" t="e">
        <f t="shared" si="3"/>
        <v>#REF!</v>
      </c>
      <c r="L40" s="108"/>
    </row>
    <row r="41" spans="1:12" s="25" customFormat="1" ht="20.25">
      <c r="A41" s="195" t="str">
        <f>'ORÇAMENTO OK'!B45</f>
        <v>1.5.1</v>
      </c>
      <c r="C41" s="142">
        <f t="shared" si="1"/>
        <v>32</v>
      </c>
      <c r="D41" s="238" t="str">
        <f>'ORÇAMENTO OK'!E45</f>
        <v>CORRIMÃO EM AÇO INOX Ø=1 1/2", DUPLO, H=90CM</v>
      </c>
      <c r="E41" s="239">
        <f>'ORÇAMENTO OK'!G45</f>
        <v>164.9</v>
      </c>
      <c r="F41" s="240" t="str">
        <f>'ORÇAMENTO OK'!F45</f>
        <v>m²</v>
      </c>
      <c r="G41" s="241">
        <f>'ORÇAMENTO OK'!M45</f>
        <v>352.57</v>
      </c>
      <c r="H41" s="242">
        <f>'ORÇAMENTO OK'!P45</f>
        <v>58138.8</v>
      </c>
      <c r="I41" s="144" t="e">
        <f t="shared" si="0"/>
        <v>#REF!</v>
      </c>
      <c r="J41" s="143" t="e">
        <f t="shared" si="2"/>
        <v>#REF!</v>
      </c>
      <c r="K41" s="136" t="e">
        <f t="shared" si="3"/>
        <v>#REF!</v>
      </c>
      <c r="L41" s="108"/>
    </row>
    <row r="42" spans="1:12" s="25" customFormat="1" ht="20.25">
      <c r="A42" s="195" t="e">
        <f>'ORÇAMENTO OK'!#REF!</f>
        <v>#REF!</v>
      </c>
      <c r="C42" s="142">
        <f t="shared" ref="C42:C58" si="4">C41+1</f>
        <v>33</v>
      </c>
      <c r="D42" s="238" t="e">
        <f>'ORÇAMENTO OK'!#REF!</f>
        <v>#REF!</v>
      </c>
      <c r="E42" s="239" t="e">
        <f>'ORÇAMENTO OK'!#REF!</f>
        <v>#REF!</v>
      </c>
      <c r="F42" s="240" t="e">
        <f>'ORÇAMENTO OK'!#REF!</f>
        <v>#REF!</v>
      </c>
      <c r="G42" s="241" t="e">
        <f>'ORÇAMENTO OK'!#REF!</f>
        <v>#REF!</v>
      </c>
      <c r="H42" s="242" t="e">
        <f>'ORÇAMENTO OK'!#REF!</f>
        <v>#REF!</v>
      </c>
      <c r="I42" s="144" t="e">
        <f t="shared" si="0"/>
        <v>#REF!</v>
      </c>
      <c r="J42" s="143" t="e">
        <f t="shared" si="2"/>
        <v>#REF!</v>
      </c>
      <c r="K42" s="136" t="e">
        <f t="shared" si="3"/>
        <v>#REF!</v>
      </c>
      <c r="L42" s="108"/>
    </row>
    <row r="43" spans="1:12" s="25" customFormat="1" ht="20.25">
      <c r="A43" s="195" t="e">
        <f>'ORÇAMENTO OK'!#REF!</f>
        <v>#REF!</v>
      </c>
      <c r="C43" s="142">
        <f t="shared" si="4"/>
        <v>34</v>
      </c>
      <c r="D43" s="238" t="e">
        <f>'ORÇAMENTO OK'!#REF!</f>
        <v>#REF!</v>
      </c>
      <c r="E43" s="239" t="e">
        <f>'ORÇAMENTO OK'!#REF!</f>
        <v>#REF!</v>
      </c>
      <c r="F43" s="240" t="e">
        <f>'ORÇAMENTO OK'!#REF!</f>
        <v>#REF!</v>
      </c>
      <c r="G43" s="241" t="e">
        <f>'ORÇAMENTO OK'!#REF!</f>
        <v>#REF!</v>
      </c>
      <c r="H43" s="242" t="e">
        <f>'ORÇAMENTO OK'!#REF!</f>
        <v>#REF!</v>
      </c>
      <c r="I43" s="144" t="e">
        <f t="shared" si="0"/>
        <v>#REF!</v>
      </c>
      <c r="J43" s="143" t="e">
        <f t="shared" si="2"/>
        <v>#REF!</v>
      </c>
      <c r="K43" s="136" t="e">
        <f t="shared" si="3"/>
        <v>#REF!</v>
      </c>
      <c r="L43" s="108"/>
    </row>
    <row r="44" spans="1:12" s="25" customFormat="1" ht="20.25">
      <c r="A44" s="195" t="e">
        <f>'ORÇAMENTO OK'!#REF!</f>
        <v>#REF!</v>
      </c>
      <c r="C44" s="142">
        <f t="shared" si="4"/>
        <v>35</v>
      </c>
      <c r="D44" s="238" t="e">
        <f>'ORÇAMENTO OK'!#REF!</f>
        <v>#REF!</v>
      </c>
      <c r="E44" s="239" t="e">
        <f>'ORÇAMENTO OK'!#REF!</f>
        <v>#REF!</v>
      </c>
      <c r="F44" s="240" t="e">
        <f>'ORÇAMENTO OK'!#REF!</f>
        <v>#REF!</v>
      </c>
      <c r="G44" s="241" t="e">
        <f>'ORÇAMENTO OK'!#REF!</f>
        <v>#REF!</v>
      </c>
      <c r="H44" s="242" t="e">
        <f>'ORÇAMENTO OK'!#REF!</f>
        <v>#REF!</v>
      </c>
      <c r="I44" s="144" t="e">
        <f t="shared" si="0"/>
        <v>#REF!</v>
      </c>
      <c r="J44" s="143" t="e">
        <f t="shared" si="2"/>
        <v>#REF!</v>
      </c>
      <c r="K44" s="136" t="e">
        <f t="shared" si="3"/>
        <v>#REF!</v>
      </c>
      <c r="L44" s="108"/>
    </row>
    <row r="45" spans="1:12" s="25" customFormat="1" ht="20.25">
      <c r="A45" s="195" t="e">
        <f>'ORÇAMENTO OK'!#REF!</f>
        <v>#REF!</v>
      </c>
      <c r="C45" s="142">
        <f t="shared" si="4"/>
        <v>36</v>
      </c>
      <c r="D45" s="238" t="e">
        <f>'ORÇAMENTO OK'!#REF!</f>
        <v>#REF!</v>
      </c>
      <c r="E45" s="239" t="e">
        <f>'ORÇAMENTO OK'!#REF!</f>
        <v>#REF!</v>
      </c>
      <c r="F45" s="240" t="e">
        <f>'ORÇAMENTO OK'!#REF!</f>
        <v>#REF!</v>
      </c>
      <c r="G45" s="241" t="e">
        <f>'ORÇAMENTO OK'!#REF!</f>
        <v>#REF!</v>
      </c>
      <c r="H45" s="242" t="e">
        <f>'ORÇAMENTO OK'!#REF!</f>
        <v>#REF!</v>
      </c>
      <c r="I45" s="144" t="e">
        <f t="shared" si="0"/>
        <v>#REF!</v>
      </c>
      <c r="J45" s="143" t="e">
        <f t="shared" si="2"/>
        <v>#REF!</v>
      </c>
      <c r="K45" s="136" t="e">
        <f t="shared" si="3"/>
        <v>#REF!</v>
      </c>
      <c r="L45" s="108"/>
    </row>
    <row r="46" spans="1:12" s="25" customFormat="1" ht="20.25">
      <c r="A46" s="195" t="e">
        <f>'ORÇAMENTO OK'!#REF!</f>
        <v>#REF!</v>
      </c>
      <c r="C46" s="142">
        <f t="shared" si="4"/>
        <v>37</v>
      </c>
      <c r="D46" s="238" t="e">
        <f>'ORÇAMENTO OK'!#REF!</f>
        <v>#REF!</v>
      </c>
      <c r="E46" s="239" t="e">
        <f>'ORÇAMENTO OK'!#REF!</f>
        <v>#REF!</v>
      </c>
      <c r="F46" s="240" t="e">
        <f>'ORÇAMENTO OK'!#REF!</f>
        <v>#REF!</v>
      </c>
      <c r="G46" s="241" t="e">
        <f>'ORÇAMENTO OK'!#REF!</f>
        <v>#REF!</v>
      </c>
      <c r="H46" s="242" t="e">
        <f>'ORÇAMENTO OK'!#REF!</f>
        <v>#REF!</v>
      </c>
      <c r="I46" s="144" t="e">
        <f t="shared" si="0"/>
        <v>#REF!</v>
      </c>
      <c r="J46" s="143" t="e">
        <f t="shared" si="2"/>
        <v>#REF!</v>
      </c>
      <c r="K46" s="136" t="e">
        <f t="shared" si="3"/>
        <v>#REF!</v>
      </c>
      <c r="L46" s="108"/>
    </row>
    <row r="47" spans="1:12" s="25" customFormat="1" ht="20.25">
      <c r="A47" s="195" t="e">
        <f>'ORÇAMENTO OK'!#REF!</f>
        <v>#REF!</v>
      </c>
      <c r="C47" s="142">
        <f t="shared" si="4"/>
        <v>38</v>
      </c>
      <c r="D47" s="238" t="e">
        <f>'ORÇAMENTO OK'!#REF!</f>
        <v>#REF!</v>
      </c>
      <c r="E47" s="239" t="e">
        <f>'ORÇAMENTO OK'!#REF!</f>
        <v>#REF!</v>
      </c>
      <c r="F47" s="240" t="e">
        <f>'ORÇAMENTO OK'!#REF!</f>
        <v>#REF!</v>
      </c>
      <c r="G47" s="241" t="e">
        <f>'ORÇAMENTO OK'!#REF!</f>
        <v>#REF!</v>
      </c>
      <c r="H47" s="242" t="e">
        <f>'ORÇAMENTO OK'!#REF!</f>
        <v>#REF!</v>
      </c>
      <c r="I47" s="144" t="e">
        <f t="shared" si="0"/>
        <v>#REF!</v>
      </c>
      <c r="J47" s="143" t="e">
        <f t="shared" si="2"/>
        <v>#REF!</v>
      </c>
      <c r="K47" s="136" t="e">
        <f t="shared" si="3"/>
        <v>#REF!</v>
      </c>
      <c r="L47" s="108"/>
    </row>
    <row r="48" spans="1:12" s="25" customFormat="1" ht="20.25">
      <c r="A48" s="195" t="e">
        <f>'ORÇAMENTO OK'!#REF!</f>
        <v>#REF!</v>
      </c>
      <c r="C48" s="142">
        <f t="shared" si="4"/>
        <v>39</v>
      </c>
      <c r="D48" s="238" t="e">
        <f>'ORÇAMENTO OK'!#REF!</f>
        <v>#REF!</v>
      </c>
      <c r="E48" s="239" t="e">
        <f>'ORÇAMENTO OK'!#REF!</f>
        <v>#REF!</v>
      </c>
      <c r="F48" s="240" t="e">
        <f>'ORÇAMENTO OK'!#REF!</f>
        <v>#REF!</v>
      </c>
      <c r="G48" s="241" t="e">
        <f>'ORÇAMENTO OK'!#REF!</f>
        <v>#REF!</v>
      </c>
      <c r="H48" s="242" t="e">
        <f>'ORÇAMENTO OK'!#REF!</f>
        <v>#REF!</v>
      </c>
      <c r="I48" s="144" t="e">
        <f t="shared" si="0"/>
        <v>#REF!</v>
      </c>
      <c r="J48" s="143" t="e">
        <f t="shared" si="2"/>
        <v>#REF!</v>
      </c>
      <c r="K48" s="136" t="e">
        <f t="shared" si="3"/>
        <v>#REF!</v>
      </c>
      <c r="L48" s="108"/>
    </row>
    <row r="49" spans="1:12" s="25" customFormat="1" ht="20.25">
      <c r="A49" s="195" t="e">
        <f>'ORÇAMENTO OK'!#REF!</f>
        <v>#REF!</v>
      </c>
      <c r="C49" s="142">
        <f t="shared" si="4"/>
        <v>40</v>
      </c>
      <c r="D49" s="238" t="e">
        <f>'ORÇAMENTO OK'!#REF!</f>
        <v>#REF!</v>
      </c>
      <c r="E49" s="239" t="e">
        <f>'ORÇAMENTO OK'!#REF!</f>
        <v>#REF!</v>
      </c>
      <c r="F49" s="240" t="e">
        <f>'ORÇAMENTO OK'!#REF!</f>
        <v>#REF!</v>
      </c>
      <c r="G49" s="241" t="e">
        <f>'ORÇAMENTO OK'!#REF!</f>
        <v>#REF!</v>
      </c>
      <c r="H49" s="242" t="e">
        <f>'ORÇAMENTO OK'!#REF!</f>
        <v>#REF!</v>
      </c>
      <c r="I49" s="144" t="e">
        <f t="shared" si="0"/>
        <v>#REF!</v>
      </c>
      <c r="J49" s="143" t="e">
        <f t="shared" si="2"/>
        <v>#REF!</v>
      </c>
      <c r="K49" s="136" t="e">
        <f t="shared" si="3"/>
        <v>#REF!</v>
      </c>
      <c r="L49" s="108"/>
    </row>
    <row r="50" spans="1:12" s="25" customFormat="1" ht="20.25">
      <c r="A50" s="195" t="e">
        <f>'ORÇAMENTO OK'!#REF!</f>
        <v>#REF!</v>
      </c>
      <c r="C50" s="142">
        <f t="shared" si="4"/>
        <v>41</v>
      </c>
      <c r="D50" s="238" t="e">
        <f>'ORÇAMENTO OK'!#REF!</f>
        <v>#REF!</v>
      </c>
      <c r="E50" s="239" t="e">
        <f>'ORÇAMENTO OK'!#REF!</f>
        <v>#REF!</v>
      </c>
      <c r="F50" s="240" t="e">
        <f>'ORÇAMENTO OK'!#REF!</f>
        <v>#REF!</v>
      </c>
      <c r="G50" s="241" t="e">
        <f>'ORÇAMENTO OK'!#REF!</f>
        <v>#REF!</v>
      </c>
      <c r="H50" s="242" t="e">
        <f>'ORÇAMENTO OK'!#REF!</f>
        <v>#REF!</v>
      </c>
      <c r="I50" s="144" t="e">
        <f t="shared" si="0"/>
        <v>#REF!</v>
      </c>
      <c r="J50" s="143" t="e">
        <f t="shared" si="2"/>
        <v>#REF!</v>
      </c>
      <c r="K50" s="136" t="e">
        <f t="shared" si="3"/>
        <v>#REF!</v>
      </c>
      <c r="L50" s="108"/>
    </row>
    <row r="51" spans="1:12" s="25" customFormat="1" ht="20.25">
      <c r="A51" s="195" t="e">
        <f>'ORÇAMENTO OK'!#REF!</f>
        <v>#REF!</v>
      </c>
      <c r="C51" s="142">
        <f t="shared" si="4"/>
        <v>42</v>
      </c>
      <c r="D51" s="238" t="e">
        <f>'ORÇAMENTO OK'!#REF!</f>
        <v>#REF!</v>
      </c>
      <c r="E51" s="239" t="e">
        <f>'ORÇAMENTO OK'!#REF!</f>
        <v>#REF!</v>
      </c>
      <c r="F51" s="240" t="e">
        <f>'ORÇAMENTO OK'!#REF!</f>
        <v>#REF!</v>
      </c>
      <c r="G51" s="241" t="e">
        <f>'ORÇAMENTO OK'!#REF!</f>
        <v>#REF!</v>
      </c>
      <c r="H51" s="242" t="e">
        <f>'ORÇAMENTO OK'!#REF!</f>
        <v>#REF!</v>
      </c>
      <c r="I51" s="144" t="e">
        <f t="shared" si="0"/>
        <v>#REF!</v>
      </c>
      <c r="J51" s="143" t="e">
        <f t="shared" si="2"/>
        <v>#REF!</v>
      </c>
      <c r="K51" s="136" t="e">
        <f t="shared" si="3"/>
        <v>#REF!</v>
      </c>
      <c r="L51" s="108"/>
    </row>
    <row r="52" spans="1:12" s="25" customFormat="1" ht="20.25">
      <c r="A52" s="195" t="e">
        <f>'ORÇAMENTO OK'!#REF!</f>
        <v>#REF!</v>
      </c>
      <c r="C52" s="142">
        <f t="shared" si="4"/>
        <v>43</v>
      </c>
      <c r="D52" s="238" t="e">
        <f>'ORÇAMENTO OK'!#REF!</f>
        <v>#REF!</v>
      </c>
      <c r="E52" s="239" t="e">
        <f>'ORÇAMENTO OK'!#REF!</f>
        <v>#REF!</v>
      </c>
      <c r="F52" s="240" t="e">
        <f>'ORÇAMENTO OK'!#REF!</f>
        <v>#REF!</v>
      </c>
      <c r="G52" s="241" t="e">
        <f>'ORÇAMENTO OK'!#REF!</f>
        <v>#REF!</v>
      </c>
      <c r="H52" s="242" t="e">
        <f>'ORÇAMENTO OK'!#REF!</f>
        <v>#REF!</v>
      </c>
      <c r="I52" s="144" t="e">
        <f t="shared" si="0"/>
        <v>#REF!</v>
      </c>
      <c r="J52" s="143" t="e">
        <f t="shared" si="2"/>
        <v>#REF!</v>
      </c>
      <c r="K52" s="136" t="e">
        <f t="shared" si="3"/>
        <v>#REF!</v>
      </c>
      <c r="L52" s="108"/>
    </row>
    <row r="53" spans="1:12" s="25" customFormat="1" ht="20.25">
      <c r="A53" s="195" t="e">
        <f>'ORÇAMENTO OK'!#REF!</f>
        <v>#REF!</v>
      </c>
      <c r="C53" s="142">
        <f t="shared" si="4"/>
        <v>44</v>
      </c>
      <c r="D53" s="238" t="e">
        <f>'ORÇAMENTO OK'!#REF!</f>
        <v>#REF!</v>
      </c>
      <c r="E53" s="239" t="e">
        <f>'ORÇAMENTO OK'!#REF!</f>
        <v>#REF!</v>
      </c>
      <c r="F53" s="240" t="e">
        <f>'ORÇAMENTO OK'!#REF!</f>
        <v>#REF!</v>
      </c>
      <c r="G53" s="241" t="e">
        <f>'ORÇAMENTO OK'!#REF!</f>
        <v>#REF!</v>
      </c>
      <c r="H53" s="242" t="e">
        <f>'ORÇAMENTO OK'!#REF!</f>
        <v>#REF!</v>
      </c>
      <c r="I53" s="144" t="e">
        <f t="shared" si="0"/>
        <v>#REF!</v>
      </c>
      <c r="J53" s="143" t="e">
        <f t="shared" si="2"/>
        <v>#REF!</v>
      </c>
      <c r="K53" s="136" t="e">
        <f t="shared" si="3"/>
        <v>#REF!</v>
      </c>
      <c r="L53" s="108"/>
    </row>
    <row r="54" spans="1:12" s="25" customFormat="1" ht="20.25">
      <c r="A54" s="195" t="e">
        <f>'ORÇAMENTO OK'!#REF!</f>
        <v>#REF!</v>
      </c>
      <c r="C54" s="142">
        <f t="shared" si="4"/>
        <v>45</v>
      </c>
      <c r="D54" s="238" t="e">
        <f>'ORÇAMENTO OK'!#REF!</f>
        <v>#REF!</v>
      </c>
      <c r="E54" s="239" t="e">
        <f>'ORÇAMENTO OK'!#REF!</f>
        <v>#REF!</v>
      </c>
      <c r="F54" s="240" t="e">
        <f>'ORÇAMENTO OK'!#REF!</f>
        <v>#REF!</v>
      </c>
      <c r="G54" s="241" t="e">
        <f>'ORÇAMENTO OK'!#REF!</f>
        <v>#REF!</v>
      </c>
      <c r="H54" s="242" t="e">
        <f>'ORÇAMENTO OK'!#REF!</f>
        <v>#REF!</v>
      </c>
      <c r="I54" s="144" t="e">
        <f t="shared" si="0"/>
        <v>#REF!</v>
      </c>
      <c r="J54" s="143" t="e">
        <f t="shared" si="2"/>
        <v>#REF!</v>
      </c>
      <c r="K54" s="136" t="e">
        <f t="shared" si="3"/>
        <v>#REF!</v>
      </c>
      <c r="L54" s="108"/>
    </row>
    <row r="55" spans="1:12" s="25" customFormat="1" ht="20.25">
      <c r="A55" s="195" t="e">
        <f>'ORÇAMENTO OK'!#REF!</f>
        <v>#REF!</v>
      </c>
      <c r="C55" s="142">
        <f t="shared" si="4"/>
        <v>46</v>
      </c>
      <c r="D55" s="238" t="e">
        <f>'ORÇAMENTO OK'!#REF!</f>
        <v>#REF!</v>
      </c>
      <c r="E55" s="239" t="e">
        <f>'ORÇAMENTO OK'!#REF!</f>
        <v>#REF!</v>
      </c>
      <c r="F55" s="240" t="e">
        <f>'ORÇAMENTO OK'!#REF!</f>
        <v>#REF!</v>
      </c>
      <c r="G55" s="241" t="e">
        <f>'ORÇAMENTO OK'!#REF!</f>
        <v>#REF!</v>
      </c>
      <c r="H55" s="242" t="e">
        <f>'ORÇAMENTO OK'!#REF!</f>
        <v>#REF!</v>
      </c>
      <c r="I55" s="144" t="e">
        <f t="shared" si="0"/>
        <v>#REF!</v>
      </c>
      <c r="J55" s="143" t="e">
        <f t="shared" si="2"/>
        <v>#REF!</v>
      </c>
      <c r="K55" s="136" t="e">
        <f t="shared" si="3"/>
        <v>#REF!</v>
      </c>
      <c r="L55" s="108"/>
    </row>
    <row r="56" spans="1:12" s="25" customFormat="1" ht="20.25">
      <c r="A56" s="195" t="e">
        <f>'ORÇAMENTO OK'!#REF!</f>
        <v>#REF!</v>
      </c>
      <c r="C56" s="142">
        <f t="shared" si="4"/>
        <v>47</v>
      </c>
      <c r="D56" s="238" t="e">
        <f>'ORÇAMENTO OK'!#REF!</f>
        <v>#REF!</v>
      </c>
      <c r="E56" s="239" t="e">
        <f>'ORÇAMENTO OK'!#REF!</f>
        <v>#REF!</v>
      </c>
      <c r="F56" s="240" t="e">
        <f>'ORÇAMENTO OK'!#REF!</f>
        <v>#REF!</v>
      </c>
      <c r="G56" s="241" t="e">
        <f>'ORÇAMENTO OK'!#REF!</f>
        <v>#REF!</v>
      </c>
      <c r="H56" s="242" t="e">
        <f>'ORÇAMENTO OK'!#REF!</f>
        <v>#REF!</v>
      </c>
      <c r="I56" s="144" t="e">
        <f t="shared" si="0"/>
        <v>#REF!</v>
      </c>
      <c r="J56" s="143" t="e">
        <f t="shared" si="2"/>
        <v>#REF!</v>
      </c>
      <c r="K56" s="136" t="e">
        <f t="shared" si="3"/>
        <v>#REF!</v>
      </c>
      <c r="L56" s="108"/>
    </row>
    <row r="57" spans="1:12" s="25" customFormat="1" ht="20.25">
      <c r="A57" s="195" t="e">
        <f>'ORÇAMENTO OK'!#REF!</f>
        <v>#REF!</v>
      </c>
      <c r="C57" s="142">
        <f t="shared" si="4"/>
        <v>48</v>
      </c>
      <c r="D57" s="238" t="e">
        <f>'ORÇAMENTO OK'!#REF!</f>
        <v>#REF!</v>
      </c>
      <c r="E57" s="239" t="e">
        <f>'ORÇAMENTO OK'!#REF!</f>
        <v>#REF!</v>
      </c>
      <c r="F57" s="240" t="e">
        <f>'ORÇAMENTO OK'!#REF!</f>
        <v>#REF!</v>
      </c>
      <c r="G57" s="241" t="e">
        <f>'ORÇAMENTO OK'!#REF!</f>
        <v>#REF!</v>
      </c>
      <c r="H57" s="242" t="e">
        <f>'ORÇAMENTO OK'!#REF!</f>
        <v>#REF!</v>
      </c>
      <c r="I57" s="144" t="e">
        <f t="shared" si="0"/>
        <v>#REF!</v>
      </c>
      <c r="J57" s="143" t="e">
        <f t="shared" si="2"/>
        <v>#REF!</v>
      </c>
      <c r="K57" s="136" t="e">
        <f t="shared" si="3"/>
        <v>#REF!</v>
      </c>
      <c r="L57" s="108"/>
    </row>
    <row r="58" spans="1:12" s="25" customFormat="1" ht="20.25">
      <c r="A58" s="195" t="e">
        <f>'ORÇAMENTO OK'!#REF!</f>
        <v>#REF!</v>
      </c>
      <c r="C58" s="142">
        <f t="shared" si="4"/>
        <v>49</v>
      </c>
      <c r="D58" s="238" t="e">
        <f>'ORÇAMENTO OK'!#REF!</f>
        <v>#REF!</v>
      </c>
      <c r="E58" s="239" t="e">
        <f>'ORÇAMENTO OK'!#REF!</f>
        <v>#REF!</v>
      </c>
      <c r="F58" s="240" t="e">
        <f>'ORÇAMENTO OK'!#REF!</f>
        <v>#REF!</v>
      </c>
      <c r="G58" s="241" t="e">
        <f>'ORÇAMENTO OK'!#REF!</f>
        <v>#REF!</v>
      </c>
      <c r="H58" s="242" t="e">
        <f>'ORÇAMENTO OK'!#REF!</f>
        <v>#REF!</v>
      </c>
      <c r="I58" s="144" t="e">
        <f t="shared" si="0"/>
        <v>#REF!</v>
      </c>
      <c r="J58" s="143" t="e">
        <f t="shared" si="2"/>
        <v>#REF!</v>
      </c>
      <c r="K58" s="136" t="e">
        <f t="shared" si="3"/>
        <v>#REF!</v>
      </c>
      <c r="L58" s="108"/>
    </row>
    <row r="59" spans="1:12" s="8" customFormat="1">
      <c r="A59" s="237"/>
      <c r="C59" s="123"/>
      <c r="D59" s="125"/>
      <c r="E59" s="122"/>
      <c r="F59" s="122"/>
      <c r="G59" s="122"/>
      <c r="H59" s="125"/>
      <c r="I59" s="123"/>
      <c r="J59" s="108"/>
      <c r="K59" s="108"/>
      <c r="L59" s="108"/>
    </row>
    <row r="60" spans="1:12" s="8" customFormat="1">
      <c r="A60" s="237"/>
      <c r="C60" s="123"/>
      <c r="D60" s="125"/>
      <c r="E60" s="122"/>
      <c r="F60" s="122"/>
      <c r="G60" s="122"/>
      <c r="H60" s="125"/>
      <c r="I60" s="123"/>
      <c r="J60" s="108"/>
      <c r="K60" s="108"/>
      <c r="L60" s="108"/>
    </row>
    <row r="61" spans="1:12" s="8" customFormat="1">
      <c r="A61" s="237"/>
      <c r="C61" s="123"/>
      <c r="D61" s="125"/>
      <c r="E61" s="122"/>
      <c r="F61" s="122"/>
      <c r="G61" s="122"/>
      <c r="H61" s="125"/>
      <c r="I61" s="123"/>
      <c r="J61" s="108"/>
      <c r="K61" s="108"/>
      <c r="L61" s="108"/>
    </row>
    <row r="62" spans="1:12" s="8" customFormat="1">
      <c r="A62" s="237"/>
      <c r="C62" s="123"/>
      <c r="D62" s="125"/>
      <c r="E62" s="122"/>
      <c r="F62" s="122"/>
      <c r="G62" s="122"/>
      <c r="H62" s="125"/>
      <c r="I62" s="123"/>
      <c r="J62" s="108"/>
      <c r="K62" s="108"/>
      <c r="L62" s="108"/>
    </row>
    <row r="63" spans="1:12" s="8" customFormat="1">
      <c r="A63" s="237"/>
      <c r="C63" s="123"/>
      <c r="D63" s="125"/>
      <c r="E63" s="122"/>
      <c r="F63" s="122"/>
      <c r="G63" s="122"/>
      <c r="H63" s="125"/>
      <c r="I63" s="123"/>
      <c r="J63" s="108"/>
      <c r="K63" s="108"/>
      <c r="L63" s="108"/>
    </row>
    <row r="64" spans="1:12" s="8" customFormat="1">
      <c r="A64" s="237"/>
      <c r="C64" s="123"/>
      <c r="D64" s="125"/>
      <c r="E64" s="122"/>
      <c r="F64" s="122"/>
      <c r="G64" s="122"/>
      <c r="H64" s="125"/>
      <c r="I64" s="123"/>
      <c r="J64" s="108"/>
      <c r="K64" s="108"/>
      <c r="L64" s="108"/>
    </row>
    <row r="65" spans="1:12" s="8" customFormat="1">
      <c r="A65" s="237"/>
      <c r="C65" s="123"/>
      <c r="D65" s="125"/>
      <c r="E65" s="122"/>
      <c r="F65" s="122"/>
      <c r="G65" s="122"/>
      <c r="H65" s="125"/>
      <c r="I65" s="123"/>
      <c r="J65" s="108"/>
      <c r="K65" s="108"/>
      <c r="L65" s="108"/>
    </row>
    <row r="66" spans="1:12" s="8" customFormat="1">
      <c r="A66" s="237"/>
      <c r="C66" s="123"/>
      <c r="D66" s="125"/>
      <c r="E66" s="122"/>
      <c r="F66" s="122"/>
      <c r="G66" s="122"/>
      <c r="H66" s="125"/>
      <c r="I66" s="123"/>
      <c r="J66" s="108"/>
      <c r="K66" s="108"/>
      <c r="L66" s="108"/>
    </row>
    <row r="67" spans="1:12" s="8" customFormat="1">
      <c r="A67" s="237"/>
      <c r="C67" s="123"/>
      <c r="D67" s="125"/>
      <c r="E67" s="122"/>
      <c r="F67" s="122"/>
      <c r="G67" s="122"/>
      <c r="H67" s="125"/>
      <c r="I67" s="123"/>
      <c r="J67" s="108"/>
      <c r="K67" s="108"/>
      <c r="L67" s="108"/>
    </row>
    <row r="68" spans="1:12" s="8" customFormat="1">
      <c r="A68" s="237"/>
      <c r="C68" s="123"/>
      <c r="D68" s="125"/>
      <c r="E68" s="122"/>
      <c r="F68" s="122"/>
      <c r="G68" s="122"/>
      <c r="H68" s="125"/>
      <c r="I68" s="123"/>
      <c r="J68" s="108"/>
      <c r="K68" s="108"/>
      <c r="L68" s="108"/>
    </row>
    <row r="69" spans="1:12" s="8" customFormat="1">
      <c r="A69" s="237"/>
      <c r="C69" s="123"/>
      <c r="D69" s="125"/>
      <c r="E69" s="122"/>
      <c r="F69" s="122"/>
      <c r="G69" s="122"/>
      <c r="H69" s="125"/>
      <c r="I69" s="123"/>
      <c r="J69" s="108"/>
      <c r="K69" s="108"/>
      <c r="L69" s="108"/>
    </row>
    <row r="70" spans="1:12" s="8" customFormat="1">
      <c r="A70" s="237"/>
      <c r="C70" s="123"/>
      <c r="D70" s="125"/>
      <c r="E70" s="122"/>
      <c r="F70" s="122"/>
      <c r="G70" s="122"/>
      <c r="H70" s="125"/>
      <c r="I70" s="123"/>
      <c r="J70" s="108"/>
      <c r="K70" s="108"/>
      <c r="L70" s="108"/>
    </row>
    <row r="71" spans="1:12" s="8" customFormat="1">
      <c r="A71" s="237"/>
      <c r="C71" s="123"/>
      <c r="D71" s="125"/>
      <c r="E71" s="122"/>
      <c r="F71" s="122"/>
      <c r="G71" s="122"/>
      <c r="H71" s="125"/>
      <c r="I71" s="123"/>
      <c r="J71" s="108"/>
      <c r="K71" s="108"/>
      <c r="L71" s="108"/>
    </row>
    <row r="72" spans="1:12" s="8" customFormat="1">
      <c r="A72" s="237"/>
      <c r="C72" s="123"/>
      <c r="D72" s="125"/>
      <c r="E72" s="122"/>
      <c r="F72" s="122"/>
      <c r="G72" s="122"/>
      <c r="H72" s="125"/>
      <c r="I72" s="123"/>
      <c r="J72" s="108"/>
      <c r="K72" s="108"/>
      <c r="L72" s="108"/>
    </row>
    <row r="73" spans="1:12" s="8" customFormat="1">
      <c r="A73" s="237"/>
      <c r="C73" s="123"/>
      <c r="D73" s="125"/>
      <c r="E73" s="122"/>
      <c r="F73" s="122"/>
      <c r="G73" s="122"/>
      <c r="H73" s="125"/>
      <c r="I73" s="123"/>
      <c r="J73" s="108"/>
      <c r="K73" s="108"/>
      <c r="L73" s="108"/>
    </row>
    <row r="74" spans="1:12" s="8" customFormat="1">
      <c r="A74" s="237"/>
      <c r="C74" s="123"/>
      <c r="D74" s="125"/>
      <c r="E74" s="122"/>
      <c r="F74" s="122"/>
      <c r="G74" s="122"/>
      <c r="H74" s="125"/>
      <c r="I74" s="123"/>
      <c r="J74" s="108"/>
      <c r="K74" s="108"/>
      <c r="L74" s="108"/>
    </row>
    <row r="75" spans="1:12" s="8" customFormat="1">
      <c r="A75" s="237"/>
      <c r="C75" s="123"/>
      <c r="D75" s="125"/>
      <c r="E75" s="122"/>
      <c r="F75" s="122"/>
      <c r="G75" s="122"/>
      <c r="H75" s="125"/>
      <c r="I75" s="123"/>
      <c r="J75" s="108"/>
      <c r="K75" s="108"/>
      <c r="L75" s="108"/>
    </row>
    <row r="76" spans="1:12" s="8" customFormat="1">
      <c r="A76" s="237"/>
      <c r="C76" s="123"/>
      <c r="D76" s="125"/>
      <c r="E76" s="122"/>
      <c r="F76" s="122"/>
      <c r="G76" s="122"/>
      <c r="H76" s="125"/>
      <c r="I76" s="123"/>
      <c r="J76" s="108"/>
      <c r="K76" s="108"/>
      <c r="L76" s="108"/>
    </row>
    <row r="77" spans="1:12" s="8" customFormat="1">
      <c r="A77" s="237"/>
      <c r="C77" s="123"/>
      <c r="D77" s="125"/>
      <c r="E77" s="122"/>
      <c r="F77" s="122"/>
      <c r="G77" s="122"/>
      <c r="H77" s="125"/>
      <c r="I77" s="123"/>
      <c r="J77" s="108"/>
      <c r="K77" s="108"/>
      <c r="L77" s="108"/>
    </row>
    <row r="78" spans="1:12" s="8" customFormat="1">
      <c r="A78" s="237"/>
      <c r="C78" s="123"/>
      <c r="D78" s="125"/>
      <c r="E78" s="122"/>
      <c r="F78" s="122"/>
      <c r="G78" s="122"/>
      <c r="H78" s="125"/>
      <c r="I78" s="123"/>
      <c r="J78" s="108"/>
      <c r="K78" s="108"/>
      <c r="L78" s="108"/>
    </row>
    <row r="79" spans="1:12" s="8" customFormat="1">
      <c r="A79" s="237"/>
      <c r="C79" s="123"/>
      <c r="D79" s="125"/>
      <c r="E79" s="122"/>
      <c r="F79" s="122"/>
      <c r="G79" s="122"/>
      <c r="H79" s="125"/>
      <c r="I79" s="123"/>
      <c r="J79" s="108"/>
      <c r="K79" s="108"/>
      <c r="L79" s="108"/>
    </row>
    <row r="80" spans="1:12" s="8" customFormat="1">
      <c r="A80" s="237"/>
      <c r="C80" s="123"/>
      <c r="D80" s="125"/>
      <c r="E80" s="122"/>
      <c r="F80" s="122"/>
      <c r="G80" s="122"/>
      <c r="H80" s="125"/>
      <c r="I80" s="123"/>
      <c r="J80" s="108"/>
      <c r="K80" s="108"/>
      <c r="L80" s="108"/>
    </row>
    <row r="81" spans="1:12" s="8" customFormat="1">
      <c r="A81" s="237"/>
      <c r="C81" s="123"/>
      <c r="D81" s="125"/>
      <c r="E81" s="122"/>
      <c r="F81" s="122"/>
      <c r="G81" s="122"/>
      <c r="H81" s="125"/>
      <c r="I81" s="123"/>
      <c r="J81" s="108"/>
      <c r="K81" s="108"/>
      <c r="L81" s="108"/>
    </row>
    <row r="82" spans="1:12" s="8" customFormat="1">
      <c r="A82" s="237"/>
      <c r="C82" s="123"/>
      <c r="D82" s="125"/>
      <c r="E82" s="122"/>
      <c r="F82" s="122"/>
      <c r="G82" s="122"/>
      <c r="H82" s="125"/>
      <c r="I82" s="123"/>
      <c r="J82" s="108"/>
      <c r="K82" s="108"/>
      <c r="L82" s="108"/>
    </row>
    <row r="83" spans="1:12" s="8" customFormat="1">
      <c r="A83" s="237"/>
      <c r="C83" s="123"/>
      <c r="D83" s="125"/>
      <c r="E83" s="122"/>
      <c r="F83" s="122"/>
      <c r="G83" s="122"/>
      <c r="H83" s="125"/>
      <c r="I83" s="123"/>
      <c r="J83" s="108"/>
      <c r="K83" s="108"/>
      <c r="L83" s="108"/>
    </row>
    <row r="84" spans="1:12" s="8" customFormat="1">
      <c r="A84" s="237"/>
      <c r="C84" s="123"/>
      <c r="D84" s="125"/>
      <c r="E84" s="122"/>
      <c r="F84" s="122"/>
      <c r="G84" s="122"/>
      <c r="H84" s="125"/>
      <c r="I84" s="123"/>
      <c r="J84" s="108"/>
      <c r="K84" s="108"/>
      <c r="L84" s="108"/>
    </row>
    <row r="85" spans="1:12" s="8" customFormat="1">
      <c r="A85" s="237"/>
      <c r="C85" s="123"/>
      <c r="D85" s="125"/>
      <c r="E85" s="122"/>
      <c r="F85" s="122"/>
      <c r="G85" s="122"/>
      <c r="H85" s="125"/>
      <c r="I85" s="123"/>
      <c r="J85" s="108"/>
      <c r="K85" s="108"/>
      <c r="L85" s="108"/>
    </row>
    <row r="86" spans="1:12" s="8" customFormat="1">
      <c r="A86" s="237"/>
      <c r="C86" s="123"/>
      <c r="D86" s="125"/>
      <c r="E86" s="122"/>
      <c r="F86" s="122"/>
      <c r="G86" s="122"/>
      <c r="H86" s="125"/>
      <c r="I86" s="123"/>
      <c r="J86" s="108"/>
      <c r="K86" s="108"/>
      <c r="L86" s="108"/>
    </row>
    <row r="87" spans="1:12" s="8" customFormat="1">
      <c r="A87" s="237"/>
      <c r="C87" s="123"/>
      <c r="D87" s="125"/>
      <c r="E87" s="122"/>
      <c r="F87" s="122"/>
      <c r="G87" s="122"/>
      <c r="H87" s="125"/>
      <c r="I87" s="123"/>
      <c r="J87" s="108"/>
      <c r="K87" s="108"/>
      <c r="L87" s="108"/>
    </row>
    <row r="88" spans="1:12" s="8" customFormat="1">
      <c r="A88" s="237"/>
      <c r="C88" s="123"/>
      <c r="D88" s="125"/>
      <c r="E88" s="122"/>
      <c r="F88" s="122"/>
      <c r="G88" s="122"/>
      <c r="H88" s="125"/>
      <c r="I88" s="123"/>
      <c r="J88" s="108"/>
      <c r="K88" s="108"/>
      <c r="L88" s="108"/>
    </row>
    <row r="89" spans="1:12" s="8" customFormat="1">
      <c r="A89" s="237"/>
      <c r="C89" s="123"/>
      <c r="D89" s="125"/>
      <c r="E89" s="122"/>
      <c r="F89" s="122"/>
      <c r="G89" s="122"/>
      <c r="H89" s="125"/>
      <c r="I89" s="123"/>
      <c r="J89" s="108"/>
      <c r="K89" s="108"/>
      <c r="L89" s="108"/>
    </row>
    <row r="90" spans="1:12" s="8" customFormat="1">
      <c r="A90" s="237"/>
      <c r="C90" s="123"/>
      <c r="D90" s="125"/>
      <c r="E90" s="122"/>
      <c r="F90" s="122"/>
      <c r="G90" s="122"/>
      <c r="H90" s="125"/>
      <c r="I90" s="123"/>
      <c r="J90" s="108"/>
      <c r="K90" s="108"/>
      <c r="L90" s="108"/>
    </row>
    <row r="91" spans="1:12" s="8" customFormat="1">
      <c r="A91" s="237"/>
      <c r="C91" s="123"/>
      <c r="D91" s="125"/>
      <c r="E91" s="122"/>
      <c r="F91" s="122"/>
      <c r="G91" s="122"/>
      <c r="H91" s="125"/>
      <c r="I91" s="123"/>
      <c r="J91" s="108"/>
      <c r="K91" s="108"/>
      <c r="L91" s="108"/>
    </row>
    <row r="92" spans="1:12" s="8" customFormat="1">
      <c r="A92" s="237"/>
      <c r="C92" s="123"/>
      <c r="D92" s="125"/>
      <c r="E92" s="122"/>
      <c r="F92" s="122"/>
      <c r="G92" s="122"/>
      <c r="H92" s="125"/>
      <c r="I92" s="123"/>
      <c r="J92" s="108"/>
      <c r="K92" s="108"/>
      <c r="L92" s="108"/>
    </row>
    <row r="93" spans="1:12" s="8" customFormat="1">
      <c r="A93" s="237"/>
      <c r="C93" s="123"/>
      <c r="D93" s="125"/>
      <c r="E93" s="122"/>
      <c r="F93" s="122"/>
      <c r="G93" s="122"/>
      <c r="H93" s="125"/>
      <c r="I93" s="123"/>
      <c r="J93" s="108"/>
      <c r="K93" s="108"/>
      <c r="L93" s="108"/>
    </row>
    <row r="94" spans="1:12" s="8" customFormat="1">
      <c r="A94" s="237"/>
      <c r="C94" s="123"/>
      <c r="D94" s="125"/>
      <c r="E94" s="122"/>
      <c r="F94" s="122"/>
      <c r="G94" s="122"/>
      <c r="H94" s="125"/>
      <c r="I94" s="123"/>
      <c r="J94" s="108"/>
      <c r="K94" s="108"/>
      <c r="L94" s="108"/>
    </row>
    <row r="95" spans="1:12" s="8" customFormat="1">
      <c r="A95" s="237"/>
      <c r="C95" s="123"/>
      <c r="D95" s="125"/>
      <c r="E95" s="122"/>
      <c r="F95" s="122"/>
      <c r="G95" s="122"/>
      <c r="H95" s="125"/>
      <c r="I95" s="123"/>
      <c r="J95" s="108"/>
      <c r="K95" s="108"/>
      <c r="L95" s="108"/>
    </row>
    <row r="96" spans="1:12" s="8" customFormat="1">
      <c r="A96" s="237"/>
      <c r="C96" s="123"/>
      <c r="D96" s="125"/>
      <c r="E96" s="122"/>
      <c r="F96" s="122"/>
      <c r="G96" s="122"/>
      <c r="H96" s="125"/>
      <c r="I96" s="123"/>
      <c r="J96" s="108"/>
      <c r="K96" s="108"/>
      <c r="L96" s="108"/>
    </row>
    <row r="97" spans="1:12" s="8" customFormat="1">
      <c r="A97" s="237"/>
      <c r="C97" s="123"/>
      <c r="D97" s="125"/>
      <c r="E97" s="122"/>
      <c r="F97" s="122"/>
      <c r="G97" s="122"/>
      <c r="H97" s="125"/>
      <c r="I97" s="123"/>
      <c r="J97" s="108"/>
      <c r="K97" s="108"/>
      <c r="L97" s="108"/>
    </row>
    <row r="98" spans="1:12" s="8" customFormat="1">
      <c r="A98" s="123"/>
      <c r="C98" s="123"/>
      <c r="D98" s="125"/>
      <c r="E98" s="122"/>
      <c r="F98" s="122"/>
      <c r="G98" s="122"/>
      <c r="H98" s="125"/>
      <c r="I98" s="123"/>
      <c r="J98" s="108"/>
      <c r="K98" s="108"/>
      <c r="L98" s="108"/>
    </row>
    <row r="99" spans="1:12" s="8" customFormat="1">
      <c r="A99" s="123"/>
      <c r="C99" s="123"/>
      <c r="D99" s="125"/>
      <c r="E99" s="122"/>
      <c r="F99" s="122"/>
      <c r="G99" s="122"/>
      <c r="H99" s="125"/>
      <c r="I99" s="123"/>
      <c r="J99" s="108"/>
      <c r="K99" s="108"/>
      <c r="L99" s="108"/>
    </row>
    <row r="100" spans="1:12" s="8" customFormat="1">
      <c r="A100" s="123"/>
      <c r="C100" s="123"/>
      <c r="D100" s="125"/>
      <c r="E100" s="122"/>
      <c r="F100" s="122"/>
      <c r="G100" s="122"/>
      <c r="H100" s="125"/>
      <c r="I100" s="123"/>
      <c r="J100" s="108"/>
      <c r="K100" s="108"/>
      <c r="L100" s="108"/>
    </row>
    <row r="101" spans="1:12" s="8" customFormat="1">
      <c r="A101" s="123"/>
      <c r="C101" s="123"/>
      <c r="D101" s="125"/>
      <c r="E101" s="122"/>
      <c r="F101" s="122"/>
      <c r="G101" s="122"/>
      <c r="H101" s="125"/>
      <c r="I101" s="123"/>
      <c r="J101" s="108"/>
      <c r="K101" s="108"/>
      <c r="L101" s="108"/>
    </row>
    <row r="102" spans="1:12" s="8" customFormat="1">
      <c r="A102" s="123"/>
      <c r="C102" s="123"/>
      <c r="D102" s="125"/>
      <c r="E102" s="122"/>
      <c r="F102" s="122"/>
      <c r="G102" s="122"/>
      <c r="H102" s="125"/>
      <c r="I102" s="123"/>
      <c r="J102" s="108"/>
      <c r="K102" s="108"/>
      <c r="L102" s="108"/>
    </row>
    <row r="103" spans="1:12" s="8" customFormat="1">
      <c r="A103" s="123"/>
      <c r="C103" s="123"/>
      <c r="D103" s="125"/>
      <c r="E103" s="122"/>
      <c r="F103" s="122"/>
      <c r="G103" s="122"/>
      <c r="H103" s="125"/>
      <c r="I103" s="123"/>
      <c r="J103" s="108"/>
      <c r="K103" s="108"/>
      <c r="L103" s="108"/>
    </row>
    <row r="104" spans="1:12" s="8" customFormat="1">
      <c r="A104" s="123"/>
      <c r="C104" s="123"/>
      <c r="D104" s="125"/>
      <c r="E104" s="122"/>
      <c r="F104" s="122"/>
      <c r="G104" s="122"/>
      <c r="H104" s="125"/>
      <c r="I104" s="123"/>
      <c r="J104" s="108"/>
      <c r="K104" s="108"/>
      <c r="L104" s="108"/>
    </row>
    <row r="105" spans="1:12" s="8" customFormat="1">
      <c r="A105" s="123"/>
      <c r="C105" s="123"/>
      <c r="D105" s="125"/>
      <c r="E105" s="122"/>
      <c r="F105" s="122"/>
      <c r="G105" s="122"/>
      <c r="H105" s="125"/>
      <c r="I105" s="123"/>
      <c r="J105" s="108"/>
      <c r="K105" s="108"/>
      <c r="L105" s="108"/>
    </row>
    <row r="106" spans="1:12" s="8" customFormat="1">
      <c r="A106" s="123"/>
      <c r="C106" s="123"/>
      <c r="D106" s="125"/>
      <c r="E106" s="122"/>
      <c r="F106" s="122"/>
      <c r="G106" s="122"/>
      <c r="H106" s="125"/>
      <c r="I106" s="123"/>
      <c r="J106" s="108"/>
      <c r="K106" s="108"/>
      <c r="L106" s="108"/>
    </row>
    <row r="107" spans="1:12" s="8" customFormat="1">
      <c r="A107" s="123"/>
      <c r="C107" s="123"/>
      <c r="D107" s="125"/>
      <c r="E107" s="122"/>
      <c r="F107" s="122"/>
      <c r="G107" s="122"/>
      <c r="H107" s="125"/>
      <c r="I107" s="123"/>
      <c r="J107" s="108"/>
      <c r="K107" s="108"/>
      <c r="L107" s="108"/>
    </row>
    <row r="108" spans="1:12" s="8" customFormat="1">
      <c r="A108" s="123"/>
      <c r="C108" s="123"/>
      <c r="D108" s="125"/>
      <c r="E108" s="122"/>
      <c r="F108" s="122"/>
      <c r="G108" s="122"/>
      <c r="H108" s="125"/>
      <c r="I108" s="123"/>
      <c r="J108" s="108"/>
      <c r="K108" s="108"/>
      <c r="L108" s="108"/>
    </row>
    <row r="109" spans="1:12" s="8" customFormat="1">
      <c r="A109" s="123"/>
      <c r="C109" s="123"/>
      <c r="D109" s="125"/>
      <c r="E109" s="122"/>
      <c r="F109" s="122"/>
      <c r="G109" s="122"/>
      <c r="H109" s="125"/>
      <c r="I109" s="123"/>
      <c r="J109" s="108"/>
      <c r="K109" s="108"/>
      <c r="L109" s="108"/>
    </row>
    <row r="110" spans="1:12" s="8" customFormat="1">
      <c r="A110" s="123"/>
      <c r="C110" s="123"/>
      <c r="D110" s="125"/>
      <c r="E110" s="122"/>
      <c r="F110" s="122"/>
      <c r="G110" s="122"/>
      <c r="H110" s="125"/>
      <c r="I110" s="123"/>
      <c r="J110" s="108"/>
      <c r="K110" s="108"/>
      <c r="L110" s="108"/>
    </row>
    <row r="111" spans="1:12" s="8" customFormat="1">
      <c r="A111" s="123"/>
      <c r="C111" s="123"/>
      <c r="D111" s="125"/>
      <c r="E111" s="122"/>
      <c r="F111" s="122"/>
      <c r="G111" s="122"/>
      <c r="H111" s="125"/>
      <c r="I111" s="123"/>
      <c r="J111" s="108"/>
      <c r="K111" s="108"/>
      <c r="L111" s="108"/>
    </row>
    <row r="112" spans="1:12" s="8" customFormat="1">
      <c r="A112" s="123"/>
      <c r="C112" s="123"/>
      <c r="D112" s="125"/>
      <c r="E112" s="122"/>
      <c r="F112" s="122"/>
      <c r="G112" s="122"/>
      <c r="H112" s="125"/>
      <c r="I112" s="123"/>
      <c r="J112" s="108"/>
      <c r="K112" s="108"/>
      <c r="L112" s="108"/>
    </row>
    <row r="113" spans="1:12" s="8" customFormat="1">
      <c r="A113" s="123"/>
      <c r="C113" s="123"/>
      <c r="D113" s="125"/>
      <c r="E113" s="122"/>
      <c r="F113" s="122"/>
      <c r="G113" s="122"/>
      <c r="H113" s="125"/>
      <c r="I113" s="123"/>
      <c r="J113" s="108"/>
      <c r="K113" s="108"/>
      <c r="L113" s="108"/>
    </row>
    <row r="114" spans="1:12" s="8" customFormat="1">
      <c r="A114" s="123"/>
      <c r="C114" s="123"/>
      <c r="D114" s="125"/>
      <c r="E114" s="122"/>
      <c r="F114" s="122"/>
      <c r="G114" s="122"/>
      <c r="H114" s="125"/>
      <c r="I114" s="123"/>
      <c r="J114" s="108"/>
      <c r="K114" s="108"/>
      <c r="L114" s="108"/>
    </row>
    <row r="115" spans="1:12" s="8" customFormat="1">
      <c r="A115" s="123"/>
      <c r="C115" s="123"/>
      <c r="D115" s="125"/>
      <c r="E115" s="122"/>
      <c r="F115" s="122"/>
      <c r="G115" s="122"/>
      <c r="H115" s="125"/>
      <c r="I115" s="123"/>
      <c r="J115" s="108"/>
      <c r="K115" s="108"/>
      <c r="L115" s="108"/>
    </row>
    <row r="116" spans="1:12" s="8" customFormat="1">
      <c r="A116" s="123"/>
      <c r="C116" s="123"/>
      <c r="D116" s="125"/>
      <c r="E116" s="122"/>
      <c r="F116" s="122"/>
      <c r="G116" s="122"/>
      <c r="H116" s="125"/>
      <c r="I116" s="123"/>
      <c r="J116" s="108"/>
      <c r="K116" s="108"/>
      <c r="L116" s="108"/>
    </row>
    <row r="117" spans="1:12" s="8" customFormat="1">
      <c r="A117" s="123"/>
      <c r="C117" s="123"/>
      <c r="D117" s="125"/>
      <c r="E117" s="122"/>
      <c r="F117" s="122"/>
      <c r="G117" s="122"/>
      <c r="H117" s="125"/>
      <c r="I117" s="123"/>
      <c r="J117" s="108"/>
      <c r="K117" s="108"/>
      <c r="L117" s="108"/>
    </row>
    <row r="118" spans="1:12" s="8" customFormat="1">
      <c r="A118" s="123"/>
      <c r="C118" s="123"/>
      <c r="D118" s="125"/>
      <c r="E118" s="122"/>
      <c r="F118" s="122"/>
      <c r="G118" s="122"/>
      <c r="H118" s="125"/>
      <c r="I118" s="123"/>
      <c r="J118" s="108"/>
      <c r="K118" s="108"/>
      <c r="L118" s="108"/>
    </row>
    <row r="119" spans="1:12" s="8" customFormat="1">
      <c r="A119" s="123"/>
      <c r="C119" s="123"/>
      <c r="D119" s="125"/>
      <c r="E119" s="122"/>
      <c r="F119" s="122"/>
      <c r="G119" s="122"/>
      <c r="H119" s="125"/>
      <c r="I119" s="123"/>
      <c r="J119" s="108"/>
      <c r="K119" s="108"/>
      <c r="L119" s="108"/>
    </row>
    <row r="120" spans="1:12" s="8" customFormat="1">
      <c r="A120" s="123"/>
      <c r="C120" s="123"/>
      <c r="D120" s="125"/>
      <c r="E120" s="122"/>
      <c r="F120" s="122"/>
      <c r="G120" s="122"/>
      <c r="H120" s="125"/>
      <c r="I120" s="123"/>
      <c r="J120" s="108"/>
      <c r="K120" s="108"/>
      <c r="L120" s="108"/>
    </row>
    <row r="121" spans="1:12" s="8" customFormat="1">
      <c r="A121" s="123"/>
      <c r="C121" s="123"/>
      <c r="D121" s="125"/>
      <c r="E121" s="122"/>
      <c r="F121" s="122"/>
      <c r="G121" s="122"/>
      <c r="H121" s="125"/>
      <c r="I121" s="123"/>
      <c r="J121" s="108"/>
      <c r="K121" s="108"/>
      <c r="L121" s="108"/>
    </row>
    <row r="122" spans="1:12" s="8" customFormat="1">
      <c r="A122" s="123"/>
      <c r="C122" s="123"/>
      <c r="D122" s="125"/>
      <c r="E122" s="122"/>
      <c r="F122" s="122"/>
      <c r="G122" s="122"/>
      <c r="H122" s="125"/>
      <c r="I122" s="123"/>
      <c r="J122" s="108"/>
      <c r="K122" s="108"/>
      <c r="L122" s="108"/>
    </row>
    <row r="123" spans="1:12" s="8" customFormat="1">
      <c r="A123" s="123"/>
      <c r="C123" s="123"/>
      <c r="D123" s="125"/>
      <c r="E123" s="122"/>
      <c r="F123" s="122"/>
      <c r="G123" s="122"/>
      <c r="H123" s="125"/>
      <c r="I123" s="123"/>
      <c r="J123" s="108"/>
      <c r="K123" s="108"/>
      <c r="L123" s="108"/>
    </row>
    <row r="124" spans="1:12" s="8" customFormat="1">
      <c r="A124" s="123"/>
      <c r="C124" s="123"/>
      <c r="D124" s="125"/>
      <c r="E124" s="122"/>
      <c r="F124" s="122"/>
      <c r="G124" s="122"/>
      <c r="H124" s="125"/>
      <c r="I124" s="123"/>
      <c r="J124" s="108"/>
      <c r="K124" s="108"/>
      <c r="L124" s="108"/>
    </row>
    <row r="125" spans="1:12" s="8" customFormat="1">
      <c r="A125" s="123"/>
      <c r="C125" s="123"/>
      <c r="D125" s="125"/>
      <c r="E125" s="122"/>
      <c r="F125" s="122"/>
      <c r="G125" s="122"/>
      <c r="H125" s="125"/>
      <c r="I125" s="123"/>
      <c r="J125" s="108"/>
      <c r="K125" s="108"/>
      <c r="L125" s="108"/>
    </row>
    <row r="126" spans="1:12" s="8" customFormat="1">
      <c r="A126" s="123"/>
      <c r="C126" s="123"/>
      <c r="D126" s="125"/>
      <c r="E126" s="122"/>
      <c r="F126" s="122"/>
      <c r="G126" s="122"/>
      <c r="H126" s="125"/>
      <c r="I126" s="123"/>
      <c r="J126" s="108"/>
      <c r="K126" s="108"/>
      <c r="L126" s="108"/>
    </row>
    <row r="127" spans="1:12" s="8" customFormat="1">
      <c r="A127" s="123"/>
      <c r="C127" s="123"/>
      <c r="D127" s="125"/>
      <c r="E127" s="122"/>
      <c r="F127" s="122"/>
      <c r="G127" s="122"/>
      <c r="H127" s="125"/>
      <c r="I127" s="123"/>
      <c r="J127" s="108"/>
      <c r="K127" s="108"/>
      <c r="L127" s="108"/>
    </row>
    <row r="128" spans="1:12" s="8" customFormat="1">
      <c r="A128" s="123"/>
      <c r="C128" s="123"/>
      <c r="D128" s="125"/>
      <c r="E128" s="122"/>
      <c r="F128" s="122"/>
      <c r="G128" s="122"/>
      <c r="H128" s="125"/>
      <c r="I128" s="123"/>
      <c r="J128" s="108"/>
      <c r="K128" s="108"/>
      <c r="L128" s="108"/>
    </row>
    <row r="129" spans="1:12" s="8" customFormat="1">
      <c r="A129" s="123"/>
      <c r="C129" s="123"/>
      <c r="D129" s="125"/>
      <c r="E129" s="122"/>
      <c r="F129" s="122"/>
      <c r="G129" s="122"/>
      <c r="H129" s="125"/>
      <c r="I129" s="123"/>
      <c r="J129" s="108"/>
      <c r="K129" s="108"/>
      <c r="L129" s="108"/>
    </row>
    <row r="130" spans="1:12" s="8" customFormat="1">
      <c r="A130" s="123"/>
      <c r="C130" s="123"/>
      <c r="D130" s="125"/>
      <c r="E130" s="122"/>
      <c r="F130" s="122"/>
      <c r="G130" s="122"/>
      <c r="H130" s="125"/>
      <c r="I130" s="123"/>
      <c r="J130" s="108"/>
      <c r="K130" s="108"/>
      <c r="L130" s="108"/>
    </row>
    <row r="131" spans="1:12" s="8" customFormat="1">
      <c r="A131" s="123"/>
      <c r="C131" s="123"/>
      <c r="D131" s="125"/>
      <c r="E131" s="122"/>
      <c r="F131" s="122"/>
      <c r="G131" s="122"/>
      <c r="H131" s="125"/>
      <c r="I131" s="123"/>
      <c r="J131" s="108"/>
      <c r="K131" s="108"/>
      <c r="L131" s="108"/>
    </row>
    <row r="132" spans="1:12" s="8" customFormat="1">
      <c r="A132" s="123"/>
      <c r="C132" s="123"/>
      <c r="D132" s="125"/>
      <c r="E132" s="122"/>
      <c r="F132" s="122"/>
      <c r="G132" s="122"/>
      <c r="H132" s="125"/>
      <c r="I132" s="123"/>
      <c r="J132" s="108"/>
      <c r="K132" s="108"/>
      <c r="L132" s="108"/>
    </row>
    <row r="133" spans="1:12" s="8" customFormat="1">
      <c r="A133" s="123"/>
      <c r="C133" s="123"/>
      <c r="D133" s="125"/>
      <c r="E133" s="122"/>
      <c r="F133" s="122"/>
      <c r="G133" s="122"/>
      <c r="H133" s="125"/>
      <c r="I133" s="123"/>
      <c r="J133" s="108"/>
      <c r="K133" s="108"/>
      <c r="L133" s="108"/>
    </row>
    <row r="134" spans="1:12" s="8" customFormat="1">
      <c r="A134" s="123"/>
      <c r="C134" s="123"/>
      <c r="D134" s="125"/>
      <c r="E134" s="122"/>
      <c r="F134" s="122"/>
      <c r="G134" s="122"/>
      <c r="H134" s="125"/>
      <c r="I134" s="123"/>
      <c r="J134" s="108"/>
      <c r="K134" s="108"/>
      <c r="L134" s="108"/>
    </row>
    <row r="135" spans="1:12" s="8" customFormat="1">
      <c r="A135" s="123"/>
      <c r="C135" s="123"/>
      <c r="D135" s="125"/>
      <c r="E135" s="122"/>
      <c r="F135" s="122"/>
      <c r="G135" s="122"/>
      <c r="H135" s="125"/>
      <c r="I135" s="123"/>
      <c r="J135" s="108"/>
      <c r="K135" s="108"/>
      <c r="L135" s="108"/>
    </row>
    <row r="136" spans="1:12" s="8" customFormat="1">
      <c r="A136" s="123"/>
      <c r="C136" s="123"/>
      <c r="D136" s="125"/>
      <c r="E136" s="122"/>
      <c r="F136" s="122"/>
      <c r="G136" s="122"/>
      <c r="H136" s="125"/>
      <c r="I136" s="123"/>
      <c r="J136" s="108"/>
      <c r="K136" s="108"/>
      <c r="L136" s="108"/>
    </row>
    <row r="137" spans="1:12" s="8" customFormat="1">
      <c r="A137" s="123"/>
      <c r="C137" s="123"/>
      <c r="D137" s="125"/>
      <c r="E137" s="122"/>
      <c r="F137" s="122"/>
      <c r="G137" s="122"/>
      <c r="H137" s="125"/>
      <c r="I137" s="123"/>
      <c r="J137" s="108"/>
      <c r="K137" s="108"/>
      <c r="L137" s="108"/>
    </row>
    <row r="138" spans="1:12" s="8" customFormat="1">
      <c r="A138" s="123"/>
      <c r="C138" s="123"/>
      <c r="D138" s="125"/>
      <c r="E138" s="122"/>
      <c r="F138" s="122"/>
      <c r="G138" s="122"/>
      <c r="H138" s="125"/>
      <c r="I138" s="123"/>
      <c r="J138" s="108"/>
      <c r="K138" s="108"/>
      <c r="L138" s="108"/>
    </row>
    <row r="139" spans="1:12" s="8" customFormat="1">
      <c r="A139" s="123"/>
      <c r="C139" s="123"/>
      <c r="D139" s="125"/>
      <c r="E139" s="122"/>
      <c r="F139" s="122"/>
      <c r="G139" s="122"/>
      <c r="H139" s="125"/>
      <c r="I139" s="123"/>
      <c r="J139" s="108"/>
      <c r="K139" s="108"/>
      <c r="L139" s="108"/>
    </row>
    <row r="140" spans="1:12" s="8" customFormat="1">
      <c r="A140" s="123"/>
      <c r="C140" s="123"/>
      <c r="D140" s="125"/>
      <c r="E140" s="122"/>
      <c r="F140" s="122"/>
      <c r="G140" s="122"/>
      <c r="H140" s="125"/>
      <c r="I140" s="123"/>
      <c r="J140" s="108"/>
      <c r="K140" s="108"/>
      <c r="L140" s="108"/>
    </row>
    <row r="141" spans="1:12" s="8" customFormat="1">
      <c r="A141" s="123"/>
      <c r="C141" s="123"/>
      <c r="D141" s="125"/>
      <c r="E141" s="122"/>
      <c r="F141" s="122"/>
      <c r="G141" s="122"/>
      <c r="H141" s="125"/>
      <c r="I141" s="123"/>
      <c r="J141" s="108"/>
      <c r="K141" s="108"/>
      <c r="L141" s="108"/>
    </row>
    <row r="142" spans="1:12" s="8" customFormat="1">
      <c r="A142" s="123"/>
      <c r="C142" s="123"/>
      <c r="D142" s="125"/>
      <c r="E142" s="122"/>
      <c r="F142" s="122"/>
      <c r="G142" s="122"/>
      <c r="H142" s="125"/>
      <c r="I142" s="123"/>
      <c r="J142" s="108"/>
      <c r="K142" s="108"/>
      <c r="L142" s="108"/>
    </row>
    <row r="143" spans="1:12" s="8" customFormat="1">
      <c r="A143" s="123"/>
      <c r="C143" s="123"/>
      <c r="D143" s="125"/>
      <c r="E143" s="122"/>
      <c r="F143" s="122"/>
      <c r="G143" s="122"/>
      <c r="H143" s="125"/>
      <c r="I143" s="123"/>
      <c r="J143" s="108"/>
      <c r="K143" s="108"/>
      <c r="L143" s="108"/>
    </row>
    <row r="144" spans="1:12" s="8" customFormat="1">
      <c r="A144" s="123"/>
      <c r="C144" s="123"/>
      <c r="D144" s="125"/>
      <c r="E144" s="122"/>
      <c r="F144" s="122"/>
      <c r="G144" s="122"/>
      <c r="H144" s="125"/>
      <c r="I144" s="123"/>
      <c r="J144" s="108"/>
      <c r="K144" s="108"/>
      <c r="L144" s="108"/>
    </row>
    <row r="145" spans="1:12" s="8" customFormat="1">
      <c r="A145" s="123"/>
      <c r="C145" s="123"/>
      <c r="D145" s="125"/>
      <c r="E145" s="122"/>
      <c r="F145" s="122"/>
      <c r="G145" s="122"/>
      <c r="H145" s="125"/>
      <c r="I145" s="123"/>
      <c r="J145" s="108"/>
      <c r="K145" s="108"/>
      <c r="L145" s="108"/>
    </row>
    <row r="146" spans="1:12" s="8" customFormat="1">
      <c r="A146" s="123"/>
      <c r="C146" s="123"/>
      <c r="D146" s="125"/>
      <c r="E146" s="122"/>
      <c r="F146" s="122"/>
      <c r="G146" s="122"/>
      <c r="H146" s="125"/>
      <c r="I146" s="123"/>
      <c r="J146" s="108"/>
      <c r="K146" s="108"/>
      <c r="L146" s="108"/>
    </row>
    <row r="147" spans="1:12" s="8" customFormat="1">
      <c r="A147" s="123"/>
      <c r="C147" s="123"/>
      <c r="D147" s="125"/>
      <c r="E147" s="122"/>
      <c r="F147" s="122"/>
      <c r="G147" s="122"/>
      <c r="H147" s="125"/>
      <c r="I147" s="123"/>
      <c r="J147" s="108"/>
      <c r="K147" s="108"/>
      <c r="L147" s="108"/>
    </row>
    <row r="148" spans="1:12" s="8" customFormat="1">
      <c r="A148" s="123"/>
      <c r="C148" s="123"/>
      <c r="D148" s="125"/>
      <c r="E148" s="122"/>
      <c r="F148" s="122"/>
      <c r="G148" s="122"/>
      <c r="H148" s="125"/>
      <c r="I148" s="123"/>
      <c r="J148" s="108"/>
      <c r="K148" s="108"/>
      <c r="L148" s="108"/>
    </row>
    <row r="149" spans="1:12" s="8" customFormat="1">
      <c r="A149" s="123"/>
      <c r="C149" s="123"/>
      <c r="D149" s="125"/>
      <c r="E149" s="122"/>
      <c r="F149" s="122"/>
      <c r="G149" s="122"/>
      <c r="H149" s="125"/>
      <c r="I149" s="123"/>
      <c r="J149" s="108"/>
      <c r="K149" s="108"/>
      <c r="L149" s="108"/>
    </row>
    <row r="150" spans="1:12" s="8" customFormat="1">
      <c r="A150" s="123"/>
      <c r="C150" s="123"/>
      <c r="D150" s="125"/>
      <c r="E150" s="122"/>
      <c r="F150" s="122"/>
      <c r="G150" s="122"/>
      <c r="H150" s="125"/>
      <c r="I150" s="123"/>
      <c r="J150" s="108"/>
      <c r="K150" s="108"/>
      <c r="L150" s="108"/>
    </row>
    <row r="151" spans="1:12" s="8" customFormat="1">
      <c r="A151" s="123"/>
      <c r="C151" s="123"/>
      <c r="D151" s="125"/>
      <c r="E151" s="122"/>
      <c r="F151" s="122"/>
      <c r="G151" s="122"/>
      <c r="H151" s="125"/>
      <c r="I151" s="123"/>
      <c r="J151" s="108"/>
      <c r="K151" s="108"/>
      <c r="L151" s="108"/>
    </row>
    <row r="152" spans="1:12" s="8" customFormat="1">
      <c r="A152" s="123"/>
      <c r="C152" s="123"/>
      <c r="D152" s="125"/>
      <c r="E152" s="122"/>
      <c r="F152" s="122"/>
      <c r="G152" s="122"/>
      <c r="H152" s="125"/>
      <c r="I152" s="123"/>
      <c r="J152" s="108"/>
      <c r="K152" s="108"/>
      <c r="L152" s="108"/>
    </row>
    <row r="153" spans="1:12" s="8" customFormat="1">
      <c r="A153" s="123"/>
      <c r="C153" s="123"/>
      <c r="D153" s="125"/>
      <c r="E153" s="122"/>
      <c r="F153" s="122"/>
      <c r="G153" s="122"/>
      <c r="H153" s="125"/>
      <c r="I153" s="123"/>
      <c r="J153" s="108"/>
      <c r="K153" s="108"/>
      <c r="L153" s="108"/>
    </row>
    <row r="154" spans="1:12" s="8" customFormat="1">
      <c r="A154" s="123"/>
      <c r="C154" s="123"/>
      <c r="D154" s="125"/>
      <c r="E154" s="122"/>
      <c r="F154" s="122"/>
      <c r="G154" s="122"/>
      <c r="H154" s="125"/>
      <c r="I154" s="123"/>
      <c r="J154" s="108"/>
      <c r="K154" s="108"/>
      <c r="L154" s="108"/>
    </row>
    <row r="155" spans="1:12" s="8" customFormat="1">
      <c r="A155" s="123"/>
      <c r="C155" s="123"/>
      <c r="D155" s="125"/>
      <c r="E155" s="122"/>
      <c r="F155" s="122"/>
      <c r="G155" s="122"/>
      <c r="H155" s="125"/>
      <c r="I155" s="123"/>
      <c r="J155" s="108"/>
      <c r="K155" s="108"/>
      <c r="L155" s="108"/>
    </row>
    <row r="156" spans="1:12" s="8" customFormat="1">
      <c r="A156" s="123"/>
      <c r="C156" s="123"/>
      <c r="D156" s="125"/>
      <c r="E156" s="122"/>
      <c r="F156" s="122"/>
      <c r="G156" s="122"/>
      <c r="H156" s="125"/>
      <c r="I156" s="123"/>
      <c r="J156" s="108"/>
      <c r="K156" s="108"/>
      <c r="L156" s="108"/>
    </row>
    <row r="157" spans="1:12" s="8" customFormat="1">
      <c r="A157" s="123"/>
      <c r="C157" s="123"/>
      <c r="D157" s="125"/>
      <c r="E157" s="122"/>
      <c r="F157" s="122"/>
      <c r="G157" s="122"/>
      <c r="H157" s="125"/>
      <c r="I157" s="123"/>
      <c r="J157" s="108"/>
      <c r="K157" s="108"/>
      <c r="L157" s="108"/>
    </row>
    <row r="158" spans="1:12" s="8" customFormat="1">
      <c r="A158" s="123"/>
      <c r="C158" s="123"/>
      <c r="D158" s="125"/>
      <c r="E158" s="122"/>
      <c r="F158" s="122"/>
      <c r="G158" s="122"/>
      <c r="H158" s="125"/>
      <c r="I158" s="123"/>
      <c r="J158" s="108"/>
      <c r="K158" s="108"/>
      <c r="L158" s="108"/>
    </row>
    <row r="159" spans="1:12" s="8" customFormat="1">
      <c r="A159" s="123"/>
      <c r="C159" s="123"/>
      <c r="D159" s="125"/>
      <c r="E159" s="122"/>
      <c r="F159" s="122"/>
      <c r="G159" s="122"/>
      <c r="H159" s="125"/>
      <c r="I159" s="123"/>
      <c r="J159" s="108"/>
      <c r="K159" s="108"/>
      <c r="L159" s="108"/>
    </row>
    <row r="160" spans="1:12" s="8" customFormat="1">
      <c r="A160" s="123"/>
      <c r="C160" s="123"/>
      <c r="D160" s="125"/>
      <c r="E160" s="122"/>
      <c r="F160" s="122"/>
      <c r="G160" s="122"/>
      <c r="H160" s="125"/>
      <c r="I160" s="123"/>
      <c r="J160" s="108"/>
      <c r="K160" s="108"/>
      <c r="L160" s="108"/>
    </row>
    <row r="161" spans="1:12" s="8" customFormat="1">
      <c r="A161" s="123"/>
      <c r="C161" s="123"/>
      <c r="D161" s="125"/>
      <c r="E161" s="122"/>
      <c r="F161" s="122"/>
      <c r="G161" s="122"/>
      <c r="H161" s="125"/>
      <c r="I161" s="123"/>
      <c r="J161" s="108"/>
      <c r="K161" s="108"/>
      <c r="L161" s="108"/>
    </row>
    <row r="162" spans="1:12" s="8" customFormat="1">
      <c r="A162" s="123"/>
      <c r="C162" s="123"/>
      <c r="D162" s="125"/>
      <c r="E162" s="122"/>
      <c r="F162" s="122"/>
      <c r="G162" s="122"/>
      <c r="H162" s="125"/>
      <c r="I162" s="123"/>
      <c r="J162" s="108"/>
      <c r="K162" s="108"/>
      <c r="L162" s="108"/>
    </row>
    <row r="163" spans="1:12" s="8" customFormat="1">
      <c r="A163" s="123"/>
      <c r="C163" s="123"/>
      <c r="D163" s="125"/>
      <c r="E163" s="122"/>
      <c r="F163" s="122"/>
      <c r="G163" s="122"/>
      <c r="H163" s="125"/>
      <c r="I163" s="123"/>
      <c r="J163" s="108"/>
      <c r="K163" s="108"/>
      <c r="L163" s="108"/>
    </row>
    <row r="164" spans="1:12" s="8" customFormat="1">
      <c r="A164" s="123"/>
      <c r="C164" s="123"/>
      <c r="D164" s="125"/>
      <c r="E164" s="122"/>
      <c r="F164" s="122"/>
      <c r="G164" s="122"/>
      <c r="H164" s="125"/>
      <c r="I164" s="123"/>
      <c r="J164" s="108"/>
      <c r="K164" s="108"/>
      <c r="L164" s="108"/>
    </row>
    <row r="165" spans="1:12" s="8" customFormat="1">
      <c r="A165" s="123"/>
      <c r="C165" s="123"/>
      <c r="D165" s="125"/>
      <c r="E165" s="122"/>
      <c r="F165" s="122"/>
      <c r="G165" s="122"/>
      <c r="H165" s="125"/>
      <c r="I165" s="123"/>
      <c r="J165" s="108"/>
      <c r="K165" s="108"/>
      <c r="L165" s="108"/>
    </row>
    <row r="166" spans="1:12" s="8" customFormat="1">
      <c r="A166" s="123"/>
      <c r="C166" s="123"/>
      <c r="D166" s="125"/>
      <c r="E166" s="122"/>
      <c r="F166" s="122"/>
      <c r="G166" s="122"/>
      <c r="H166" s="125"/>
      <c r="I166" s="123"/>
      <c r="J166" s="108"/>
      <c r="K166" s="108"/>
      <c r="L166" s="108"/>
    </row>
    <row r="167" spans="1:12" s="8" customFormat="1">
      <c r="A167" s="123"/>
      <c r="C167" s="123"/>
      <c r="D167" s="125"/>
      <c r="E167" s="122"/>
      <c r="F167" s="122"/>
      <c r="G167" s="122"/>
      <c r="H167" s="125"/>
      <c r="I167" s="123"/>
      <c r="J167" s="108"/>
      <c r="K167" s="108"/>
      <c r="L167" s="108"/>
    </row>
    <row r="168" spans="1:12" s="8" customFormat="1">
      <c r="A168" s="123"/>
      <c r="C168" s="123"/>
      <c r="D168" s="125"/>
      <c r="E168" s="122"/>
      <c r="F168" s="122"/>
      <c r="G168" s="122"/>
      <c r="H168" s="125"/>
      <c r="I168" s="123"/>
      <c r="J168" s="108"/>
      <c r="K168" s="108"/>
      <c r="L168" s="108"/>
    </row>
    <row r="169" spans="1:12" s="8" customFormat="1">
      <c r="A169" s="123"/>
      <c r="C169" s="123"/>
      <c r="D169" s="125"/>
      <c r="E169" s="122"/>
      <c r="F169" s="122"/>
      <c r="G169" s="122"/>
      <c r="H169" s="125"/>
      <c r="I169" s="123"/>
      <c r="J169" s="108"/>
      <c r="K169" s="108"/>
      <c r="L169" s="108"/>
    </row>
    <row r="170" spans="1:12" s="8" customFormat="1">
      <c r="A170" s="123"/>
      <c r="C170" s="123"/>
      <c r="D170" s="125"/>
      <c r="E170" s="122"/>
      <c r="F170" s="122"/>
      <c r="G170" s="122"/>
      <c r="H170" s="125"/>
      <c r="I170" s="123"/>
      <c r="J170" s="108"/>
      <c r="K170" s="108"/>
      <c r="L170" s="108"/>
    </row>
    <row r="171" spans="1:12" s="8" customFormat="1">
      <c r="A171" s="123"/>
      <c r="C171" s="123"/>
      <c r="D171" s="125"/>
      <c r="E171" s="122"/>
      <c r="F171" s="122"/>
      <c r="G171" s="122"/>
      <c r="H171" s="125"/>
      <c r="I171" s="123"/>
      <c r="J171" s="108"/>
      <c r="K171" s="108"/>
      <c r="L171" s="108"/>
    </row>
    <row r="172" spans="1:12" s="8" customFormat="1">
      <c r="A172" s="123"/>
      <c r="C172" s="123"/>
      <c r="D172" s="125"/>
      <c r="E172" s="122"/>
      <c r="F172" s="122"/>
      <c r="G172" s="122"/>
      <c r="H172" s="125"/>
      <c r="I172" s="123"/>
      <c r="J172" s="108"/>
      <c r="K172" s="108"/>
      <c r="L172" s="108"/>
    </row>
    <row r="173" spans="1:12" s="8" customFormat="1">
      <c r="A173" s="123"/>
      <c r="C173" s="123"/>
      <c r="D173" s="125"/>
      <c r="E173" s="122"/>
      <c r="F173" s="122"/>
      <c r="G173" s="122"/>
      <c r="H173" s="125"/>
      <c r="I173" s="123"/>
      <c r="J173" s="108"/>
      <c r="K173" s="108"/>
      <c r="L173" s="108"/>
    </row>
    <row r="174" spans="1:12" s="8" customFormat="1">
      <c r="A174" s="123"/>
      <c r="C174" s="123"/>
      <c r="D174" s="125"/>
      <c r="E174" s="122"/>
      <c r="F174" s="122"/>
      <c r="G174" s="122"/>
      <c r="H174" s="125"/>
      <c r="I174" s="123"/>
      <c r="J174" s="108"/>
      <c r="K174" s="108"/>
      <c r="L174" s="108"/>
    </row>
    <row r="175" spans="1:12" s="8" customFormat="1">
      <c r="A175" s="123"/>
      <c r="C175" s="123"/>
      <c r="D175" s="125"/>
      <c r="E175" s="122"/>
      <c r="F175" s="122"/>
      <c r="G175" s="122"/>
      <c r="H175" s="125"/>
      <c r="I175" s="123"/>
      <c r="J175" s="108"/>
      <c r="K175" s="108"/>
      <c r="L175" s="108"/>
    </row>
    <row r="176" spans="1:12" s="8" customFormat="1">
      <c r="A176" s="123"/>
      <c r="C176" s="123"/>
      <c r="D176" s="125"/>
      <c r="E176" s="122"/>
      <c r="F176" s="122"/>
      <c r="G176" s="122"/>
      <c r="H176" s="125"/>
      <c r="I176" s="123"/>
      <c r="J176" s="108"/>
      <c r="K176" s="108"/>
      <c r="L176" s="108"/>
    </row>
    <row r="177" spans="1:12" s="8" customFormat="1">
      <c r="A177" s="123"/>
      <c r="C177" s="123"/>
      <c r="D177" s="125"/>
      <c r="E177" s="122"/>
      <c r="F177" s="122"/>
      <c r="G177" s="122"/>
      <c r="H177" s="125"/>
      <c r="I177" s="123"/>
      <c r="J177" s="108"/>
      <c r="K177" s="108"/>
      <c r="L177" s="108"/>
    </row>
    <row r="178" spans="1:12" s="8" customFormat="1">
      <c r="A178" s="123"/>
      <c r="C178" s="123"/>
      <c r="D178" s="125"/>
      <c r="E178" s="122"/>
      <c r="F178" s="122"/>
      <c r="G178" s="122"/>
      <c r="H178" s="125"/>
      <c r="I178" s="123"/>
      <c r="J178" s="108"/>
      <c r="K178" s="108"/>
      <c r="L178" s="108"/>
    </row>
    <row r="179" spans="1:12" s="8" customFormat="1">
      <c r="A179" s="123"/>
      <c r="C179" s="123"/>
      <c r="D179" s="125"/>
      <c r="E179" s="122"/>
      <c r="F179" s="122"/>
      <c r="G179" s="122"/>
      <c r="H179" s="125"/>
      <c r="I179" s="123"/>
      <c r="J179" s="108"/>
      <c r="K179" s="108"/>
      <c r="L179" s="108"/>
    </row>
    <row r="180" spans="1:12" s="8" customFormat="1">
      <c r="A180" s="123"/>
      <c r="C180" s="123"/>
      <c r="D180" s="125"/>
      <c r="E180" s="122"/>
      <c r="F180" s="122"/>
      <c r="G180" s="122"/>
      <c r="H180" s="125"/>
      <c r="I180" s="123"/>
      <c r="J180" s="108"/>
      <c r="K180" s="108"/>
      <c r="L180" s="108"/>
    </row>
    <row r="181" spans="1:12" s="8" customFormat="1">
      <c r="A181" s="123"/>
      <c r="C181" s="123"/>
      <c r="D181" s="125"/>
      <c r="E181" s="122"/>
      <c r="F181" s="122"/>
      <c r="G181" s="122"/>
      <c r="H181" s="125"/>
      <c r="I181" s="123"/>
      <c r="J181" s="108"/>
      <c r="K181" s="108"/>
      <c r="L181" s="108"/>
    </row>
    <row r="182" spans="1:12" s="8" customFormat="1">
      <c r="A182" s="123"/>
      <c r="C182" s="123"/>
      <c r="D182" s="125"/>
      <c r="E182" s="122"/>
      <c r="F182" s="122"/>
      <c r="G182" s="122"/>
      <c r="H182" s="125"/>
      <c r="I182" s="123"/>
      <c r="J182" s="108"/>
      <c r="K182" s="108"/>
      <c r="L182" s="108"/>
    </row>
    <row r="183" spans="1:12" s="8" customFormat="1">
      <c r="A183" s="123"/>
      <c r="C183" s="123"/>
      <c r="D183" s="125"/>
      <c r="E183" s="122"/>
      <c r="F183" s="122"/>
      <c r="G183" s="122"/>
      <c r="H183" s="125"/>
      <c r="I183" s="123"/>
      <c r="J183" s="108"/>
      <c r="K183" s="108"/>
      <c r="L183" s="108"/>
    </row>
    <row r="184" spans="1:12" s="8" customFormat="1">
      <c r="A184" s="123"/>
      <c r="C184" s="123"/>
      <c r="D184" s="125"/>
      <c r="E184" s="122"/>
      <c r="F184" s="122"/>
      <c r="G184" s="122"/>
      <c r="H184" s="125"/>
      <c r="I184" s="123"/>
      <c r="J184" s="108"/>
      <c r="K184" s="108"/>
      <c r="L184" s="108"/>
    </row>
    <row r="185" spans="1:12" s="8" customFormat="1">
      <c r="A185" s="123"/>
      <c r="C185" s="123"/>
      <c r="D185" s="125"/>
      <c r="E185" s="122"/>
      <c r="F185" s="122"/>
      <c r="G185" s="122"/>
      <c r="H185" s="125"/>
      <c r="I185" s="123"/>
      <c r="J185" s="108"/>
      <c r="K185" s="108"/>
      <c r="L185" s="108"/>
    </row>
    <row r="186" spans="1:12" s="8" customFormat="1">
      <c r="A186" s="123"/>
      <c r="C186" s="123"/>
      <c r="D186" s="125"/>
      <c r="E186" s="122"/>
      <c r="F186" s="122"/>
      <c r="G186" s="122"/>
      <c r="H186" s="125"/>
      <c r="I186" s="123"/>
      <c r="J186" s="108"/>
      <c r="K186" s="108"/>
      <c r="L186" s="108"/>
    </row>
    <row r="187" spans="1:12" s="8" customFormat="1">
      <c r="A187" s="123"/>
      <c r="C187" s="123"/>
      <c r="D187" s="125"/>
      <c r="E187" s="122"/>
      <c r="F187" s="122"/>
      <c r="G187" s="122"/>
      <c r="H187" s="125"/>
      <c r="I187" s="123"/>
      <c r="J187" s="108"/>
      <c r="K187" s="108"/>
      <c r="L187" s="108"/>
    </row>
    <row r="188" spans="1:12" s="8" customFormat="1">
      <c r="A188" s="123"/>
      <c r="C188" s="123"/>
      <c r="D188" s="125"/>
      <c r="E188" s="122"/>
      <c r="F188" s="122"/>
      <c r="G188" s="122"/>
      <c r="H188" s="125"/>
      <c r="I188" s="123"/>
      <c r="J188" s="108"/>
      <c r="K188" s="108"/>
      <c r="L188" s="108"/>
    </row>
    <row r="189" spans="1:12" s="8" customFormat="1">
      <c r="A189" s="123"/>
      <c r="C189" s="123"/>
      <c r="D189" s="125"/>
      <c r="E189" s="122"/>
      <c r="F189" s="122"/>
      <c r="G189" s="122"/>
      <c r="H189" s="125"/>
      <c r="I189" s="123"/>
      <c r="J189" s="108"/>
      <c r="K189" s="108"/>
      <c r="L189" s="108"/>
    </row>
    <row r="190" spans="1:12" s="8" customFormat="1">
      <c r="A190" s="123"/>
      <c r="C190" s="123"/>
      <c r="D190" s="125"/>
      <c r="E190" s="122"/>
      <c r="F190" s="122"/>
      <c r="G190" s="122"/>
      <c r="H190" s="125"/>
      <c r="I190" s="123"/>
      <c r="J190" s="108"/>
      <c r="K190" s="108"/>
      <c r="L190" s="108"/>
    </row>
    <row r="191" spans="1:12" s="8" customFormat="1">
      <c r="A191" s="123"/>
      <c r="C191" s="123"/>
      <c r="D191" s="125"/>
      <c r="E191" s="122"/>
      <c r="F191" s="122"/>
      <c r="G191" s="122"/>
      <c r="H191" s="125"/>
      <c r="I191" s="123"/>
      <c r="J191" s="108"/>
      <c r="K191" s="108"/>
      <c r="L191" s="108"/>
    </row>
    <row r="192" spans="1:12" s="8" customFormat="1">
      <c r="A192" s="123"/>
      <c r="C192" s="123"/>
      <c r="D192" s="125"/>
      <c r="E192" s="122"/>
      <c r="F192" s="122"/>
      <c r="G192" s="122"/>
      <c r="H192" s="125"/>
      <c r="I192" s="123"/>
      <c r="J192" s="108"/>
      <c r="K192" s="108"/>
      <c r="L192" s="108"/>
    </row>
    <row r="193" spans="1:12" s="8" customFormat="1">
      <c r="A193" s="123"/>
      <c r="C193" s="123"/>
      <c r="D193" s="125"/>
      <c r="E193" s="122"/>
      <c r="F193" s="122"/>
      <c r="G193" s="122"/>
      <c r="H193" s="125"/>
      <c r="I193" s="123"/>
      <c r="J193" s="108"/>
      <c r="K193" s="108"/>
      <c r="L193" s="108"/>
    </row>
    <row r="194" spans="1:12" s="8" customFormat="1">
      <c r="A194" s="123"/>
      <c r="C194" s="123"/>
      <c r="D194" s="125"/>
      <c r="E194" s="122"/>
      <c r="F194" s="122"/>
      <c r="G194" s="122"/>
      <c r="H194" s="125"/>
      <c r="I194" s="123"/>
      <c r="J194" s="108"/>
      <c r="K194" s="108"/>
      <c r="L194" s="108"/>
    </row>
    <row r="195" spans="1:12" s="8" customFormat="1">
      <c r="A195" s="123"/>
      <c r="C195" s="123"/>
      <c r="D195" s="125"/>
      <c r="E195" s="122"/>
      <c r="F195" s="122"/>
      <c r="G195" s="122"/>
      <c r="H195" s="125"/>
      <c r="I195" s="123"/>
      <c r="J195" s="108"/>
      <c r="K195" s="108"/>
      <c r="L195" s="108"/>
    </row>
    <row r="196" spans="1:12" s="8" customFormat="1">
      <c r="A196" s="123"/>
      <c r="C196" s="123"/>
      <c r="D196" s="125"/>
      <c r="E196" s="122"/>
      <c r="F196" s="122"/>
      <c r="G196" s="122"/>
      <c r="H196" s="125"/>
      <c r="I196" s="123"/>
      <c r="J196" s="108"/>
      <c r="K196" s="108"/>
      <c r="L196" s="108"/>
    </row>
    <row r="197" spans="1:12" s="8" customFormat="1">
      <c r="A197" s="123"/>
      <c r="C197" s="123"/>
      <c r="D197" s="125"/>
      <c r="E197" s="122"/>
      <c r="F197" s="122"/>
      <c r="G197" s="122"/>
      <c r="H197" s="125"/>
      <c r="I197" s="123"/>
      <c r="J197" s="108"/>
      <c r="K197" s="108"/>
      <c r="L197" s="108"/>
    </row>
    <row r="198" spans="1:12" s="8" customFormat="1">
      <c r="A198" s="123"/>
      <c r="C198" s="123"/>
      <c r="D198" s="125"/>
      <c r="E198" s="122"/>
      <c r="F198" s="122"/>
      <c r="G198" s="122"/>
      <c r="H198" s="125"/>
      <c r="I198" s="123"/>
      <c r="J198" s="108"/>
      <c r="K198" s="108"/>
      <c r="L198" s="108"/>
    </row>
    <row r="199" spans="1:12" s="8" customFormat="1">
      <c r="A199" s="123"/>
      <c r="C199" s="123"/>
      <c r="D199" s="125"/>
      <c r="E199" s="122"/>
      <c r="F199" s="122"/>
      <c r="G199" s="122"/>
      <c r="H199" s="125"/>
      <c r="I199" s="123"/>
      <c r="J199" s="108"/>
      <c r="K199" s="108"/>
      <c r="L199" s="108"/>
    </row>
    <row r="200" spans="1:12" s="8" customFormat="1">
      <c r="A200" s="123"/>
      <c r="C200" s="123"/>
      <c r="D200" s="125"/>
      <c r="E200" s="122"/>
      <c r="F200" s="122"/>
      <c r="G200" s="122"/>
      <c r="H200" s="125"/>
      <c r="I200" s="123"/>
      <c r="J200" s="108"/>
      <c r="K200" s="108"/>
      <c r="L200" s="108"/>
    </row>
    <row r="201" spans="1:12" s="8" customFormat="1">
      <c r="A201" s="123"/>
      <c r="C201" s="123"/>
      <c r="D201" s="125"/>
      <c r="E201" s="122"/>
      <c r="F201" s="122"/>
      <c r="G201" s="122"/>
      <c r="H201" s="125"/>
      <c r="I201" s="123"/>
      <c r="J201" s="108"/>
      <c r="K201" s="108"/>
      <c r="L201" s="108"/>
    </row>
    <row r="202" spans="1:12" s="8" customFormat="1">
      <c r="A202" s="123"/>
      <c r="C202" s="123"/>
      <c r="D202" s="125"/>
      <c r="E202" s="122"/>
      <c r="F202" s="122"/>
      <c r="G202" s="122"/>
      <c r="H202" s="125"/>
      <c r="I202" s="123"/>
      <c r="J202" s="108"/>
      <c r="K202" s="108"/>
      <c r="L202" s="108"/>
    </row>
    <row r="203" spans="1:12" s="8" customFormat="1">
      <c r="A203" s="123"/>
      <c r="C203" s="123"/>
      <c r="D203" s="125"/>
      <c r="E203" s="122"/>
      <c r="F203" s="122"/>
      <c r="G203" s="122"/>
      <c r="H203" s="125"/>
      <c r="I203" s="123"/>
      <c r="J203" s="108"/>
      <c r="K203" s="108"/>
      <c r="L203" s="108"/>
    </row>
    <row r="204" spans="1:12" s="8" customFormat="1">
      <c r="A204" s="123"/>
      <c r="C204" s="123"/>
      <c r="D204" s="125"/>
      <c r="E204" s="122"/>
      <c r="F204" s="122"/>
      <c r="G204" s="122"/>
      <c r="H204" s="125"/>
      <c r="I204" s="123"/>
      <c r="J204" s="108"/>
      <c r="K204" s="108"/>
      <c r="L204" s="108"/>
    </row>
    <row r="205" spans="1:12" s="8" customFormat="1">
      <c r="A205" s="123"/>
      <c r="C205" s="123"/>
      <c r="D205" s="125"/>
      <c r="E205" s="122"/>
      <c r="F205" s="122"/>
      <c r="G205" s="122"/>
      <c r="H205" s="125"/>
      <c r="I205" s="123"/>
      <c r="J205" s="108"/>
      <c r="K205" s="108"/>
      <c r="L205" s="108"/>
    </row>
    <row r="206" spans="1:12" s="8" customFormat="1">
      <c r="A206" s="123"/>
      <c r="C206" s="123"/>
      <c r="D206" s="125"/>
      <c r="E206" s="122"/>
      <c r="F206" s="122"/>
      <c r="G206" s="122"/>
      <c r="H206" s="125"/>
      <c r="I206" s="123"/>
      <c r="J206" s="108"/>
      <c r="K206" s="108"/>
      <c r="L206" s="108"/>
    </row>
    <row r="207" spans="1:12" s="8" customFormat="1">
      <c r="A207" s="123"/>
      <c r="C207" s="123"/>
      <c r="D207" s="125"/>
      <c r="E207" s="122"/>
      <c r="F207" s="122"/>
      <c r="G207" s="122"/>
      <c r="H207" s="125"/>
      <c r="I207" s="123"/>
      <c r="J207" s="108"/>
      <c r="K207" s="108"/>
      <c r="L207" s="108"/>
    </row>
    <row r="208" spans="1:12" s="8" customFormat="1">
      <c r="A208" s="123"/>
      <c r="C208" s="123"/>
      <c r="D208" s="125"/>
      <c r="E208" s="122"/>
      <c r="F208" s="122"/>
      <c r="G208" s="122"/>
      <c r="H208" s="125"/>
      <c r="I208" s="123"/>
      <c r="J208" s="108"/>
      <c r="K208" s="108"/>
      <c r="L208" s="108"/>
    </row>
    <row r="209" spans="1:12" s="8" customFormat="1">
      <c r="A209" s="123"/>
      <c r="C209" s="123"/>
      <c r="D209" s="125"/>
      <c r="E209" s="122"/>
      <c r="F209" s="122"/>
      <c r="G209" s="122"/>
      <c r="H209" s="125"/>
      <c r="I209" s="123"/>
      <c r="J209" s="108"/>
      <c r="K209" s="108"/>
      <c r="L209" s="108"/>
    </row>
    <row r="210" spans="1:12" s="8" customFormat="1">
      <c r="A210" s="123"/>
      <c r="C210" s="123"/>
      <c r="D210" s="125"/>
      <c r="E210" s="122"/>
      <c r="F210" s="122"/>
      <c r="G210" s="122"/>
      <c r="H210" s="125"/>
      <c r="I210" s="123"/>
      <c r="J210" s="108"/>
      <c r="K210" s="108"/>
      <c r="L210" s="108"/>
    </row>
    <row r="211" spans="1:12" s="8" customFormat="1">
      <c r="A211" s="123"/>
      <c r="C211" s="123"/>
      <c r="D211" s="125"/>
      <c r="E211" s="122"/>
      <c r="F211" s="122"/>
      <c r="G211" s="122"/>
      <c r="H211" s="125"/>
      <c r="I211" s="123"/>
      <c r="J211" s="108"/>
      <c r="K211" s="108"/>
      <c r="L211" s="108"/>
    </row>
    <row r="212" spans="1:12" s="8" customFormat="1">
      <c r="A212" s="123"/>
      <c r="C212" s="123"/>
      <c r="D212" s="125"/>
      <c r="E212" s="122"/>
      <c r="F212" s="122"/>
      <c r="G212" s="122"/>
      <c r="H212" s="125"/>
      <c r="I212" s="123"/>
      <c r="J212" s="108"/>
      <c r="K212" s="108"/>
      <c r="L212" s="108"/>
    </row>
    <row r="213" spans="1:12" s="8" customFormat="1">
      <c r="A213" s="123"/>
      <c r="C213" s="123"/>
      <c r="D213" s="125"/>
      <c r="E213" s="122"/>
      <c r="F213" s="122"/>
      <c r="G213" s="122"/>
      <c r="H213" s="125"/>
      <c r="I213" s="123"/>
      <c r="J213" s="108"/>
      <c r="K213" s="108"/>
      <c r="L213" s="108"/>
    </row>
    <row r="214" spans="1:12" s="8" customFormat="1">
      <c r="A214" s="123"/>
      <c r="C214" s="123"/>
      <c r="D214" s="125"/>
      <c r="E214" s="122"/>
      <c r="F214" s="122"/>
      <c r="G214" s="122"/>
      <c r="H214" s="125"/>
      <c r="I214" s="123"/>
      <c r="J214" s="108"/>
      <c r="K214" s="108"/>
      <c r="L214" s="108"/>
    </row>
    <row r="215" spans="1:12" s="8" customFormat="1">
      <c r="A215" s="123"/>
      <c r="C215" s="123"/>
      <c r="D215" s="125"/>
      <c r="E215" s="122"/>
      <c r="F215" s="122"/>
      <c r="G215" s="122"/>
      <c r="H215" s="125"/>
      <c r="I215" s="123"/>
      <c r="J215" s="108"/>
      <c r="K215" s="108"/>
      <c r="L215" s="108"/>
    </row>
    <row r="216" spans="1:12" s="8" customFormat="1">
      <c r="A216" s="123"/>
      <c r="C216" s="123"/>
      <c r="D216" s="125"/>
      <c r="E216" s="122"/>
      <c r="F216" s="122"/>
      <c r="G216" s="122"/>
      <c r="H216" s="125"/>
      <c r="I216" s="123"/>
      <c r="J216" s="108"/>
      <c r="K216" s="108"/>
      <c r="L216" s="108"/>
    </row>
    <row r="217" spans="1:12" s="8" customFormat="1">
      <c r="A217" s="123"/>
      <c r="C217" s="123"/>
      <c r="D217" s="125"/>
      <c r="E217" s="122"/>
      <c r="F217" s="122"/>
      <c r="G217" s="122"/>
      <c r="H217" s="125"/>
      <c r="I217" s="123"/>
      <c r="J217" s="108"/>
      <c r="K217" s="108"/>
      <c r="L217" s="108"/>
    </row>
    <row r="218" spans="1:12" s="8" customFormat="1">
      <c r="A218" s="123"/>
      <c r="C218" s="123"/>
      <c r="D218" s="125"/>
      <c r="E218" s="122"/>
      <c r="F218" s="122"/>
      <c r="G218" s="122"/>
      <c r="H218" s="125"/>
      <c r="I218" s="123"/>
      <c r="J218" s="108"/>
      <c r="K218" s="108"/>
      <c r="L218" s="108"/>
    </row>
    <row r="219" spans="1:12" s="8" customFormat="1">
      <c r="A219" s="123"/>
      <c r="C219" s="123"/>
      <c r="D219" s="125"/>
      <c r="E219" s="122"/>
      <c r="F219" s="122"/>
      <c r="G219" s="122"/>
      <c r="H219" s="125"/>
      <c r="I219" s="123"/>
      <c r="J219" s="108"/>
      <c r="K219" s="108"/>
      <c r="L219" s="108"/>
    </row>
    <row r="220" spans="1:12" s="8" customFormat="1">
      <c r="A220" s="123"/>
      <c r="C220" s="123"/>
      <c r="D220" s="125"/>
      <c r="E220" s="122"/>
      <c r="F220" s="122"/>
      <c r="G220" s="122"/>
      <c r="H220" s="125"/>
      <c r="I220" s="123"/>
      <c r="J220" s="108"/>
      <c r="K220" s="108"/>
      <c r="L220" s="108"/>
    </row>
    <row r="221" spans="1:12" s="8" customFormat="1">
      <c r="A221" s="123"/>
      <c r="C221" s="123"/>
      <c r="D221" s="125"/>
      <c r="E221" s="122"/>
      <c r="F221" s="122"/>
      <c r="G221" s="122"/>
      <c r="H221" s="125"/>
      <c r="I221" s="123"/>
      <c r="J221" s="108"/>
      <c r="K221" s="108"/>
      <c r="L221" s="108"/>
    </row>
    <row r="222" spans="1:12" s="8" customFormat="1">
      <c r="A222" s="123"/>
      <c r="C222" s="123"/>
      <c r="D222" s="125"/>
      <c r="E222" s="122"/>
      <c r="F222" s="122"/>
      <c r="G222" s="122"/>
      <c r="H222" s="125"/>
      <c r="I222" s="123"/>
      <c r="J222" s="108"/>
      <c r="K222" s="108"/>
      <c r="L222" s="108"/>
    </row>
    <row r="223" spans="1:12" s="8" customFormat="1">
      <c r="A223" s="123"/>
      <c r="C223" s="123"/>
      <c r="D223" s="125"/>
      <c r="E223" s="122"/>
      <c r="F223" s="122"/>
      <c r="G223" s="122"/>
      <c r="H223" s="125"/>
      <c r="I223" s="123"/>
      <c r="J223" s="108"/>
      <c r="K223" s="108"/>
      <c r="L223" s="108"/>
    </row>
    <row r="224" spans="1:12" s="8" customFormat="1">
      <c r="A224" s="123"/>
      <c r="C224" s="123"/>
      <c r="D224" s="125"/>
      <c r="E224" s="122"/>
      <c r="F224" s="122"/>
      <c r="G224" s="122"/>
      <c r="H224" s="125"/>
      <c r="I224" s="123"/>
      <c r="J224" s="108"/>
      <c r="K224" s="108"/>
      <c r="L224" s="108"/>
    </row>
    <row r="225" spans="1:12" s="8" customFormat="1">
      <c r="A225" s="123"/>
      <c r="C225" s="123"/>
      <c r="D225" s="125"/>
      <c r="E225" s="122"/>
      <c r="F225" s="122"/>
      <c r="G225" s="122"/>
      <c r="H225" s="125"/>
      <c r="I225" s="123"/>
      <c r="J225" s="108"/>
      <c r="K225" s="108"/>
      <c r="L225" s="108"/>
    </row>
    <row r="226" spans="1:12" s="8" customFormat="1">
      <c r="A226" s="123"/>
      <c r="C226" s="123"/>
      <c r="D226" s="125"/>
      <c r="E226" s="122"/>
      <c r="F226" s="122"/>
      <c r="G226" s="122"/>
      <c r="H226" s="125"/>
      <c r="I226" s="123"/>
      <c r="J226" s="108"/>
      <c r="K226" s="108"/>
      <c r="L226" s="108"/>
    </row>
    <row r="227" spans="1:12" s="8" customFormat="1">
      <c r="A227" s="123"/>
      <c r="C227" s="123"/>
      <c r="D227" s="125"/>
      <c r="E227" s="122"/>
      <c r="F227" s="122"/>
      <c r="G227" s="122"/>
      <c r="H227" s="125"/>
      <c r="I227" s="123"/>
      <c r="J227" s="108"/>
      <c r="K227" s="108"/>
      <c r="L227" s="108"/>
    </row>
    <row r="228" spans="1:12" s="8" customFormat="1">
      <c r="A228" s="123"/>
      <c r="C228" s="123"/>
      <c r="D228" s="125"/>
      <c r="E228" s="122"/>
      <c r="F228" s="122"/>
      <c r="G228" s="122"/>
      <c r="H228" s="125"/>
      <c r="I228" s="123"/>
      <c r="J228" s="108"/>
      <c r="K228" s="108"/>
      <c r="L228" s="108"/>
    </row>
    <row r="229" spans="1:12" s="8" customFormat="1">
      <c r="A229" s="123"/>
      <c r="C229" s="123"/>
      <c r="D229" s="125"/>
      <c r="E229" s="122"/>
      <c r="F229" s="122"/>
      <c r="G229" s="122"/>
      <c r="H229" s="125"/>
      <c r="I229" s="123"/>
      <c r="J229" s="108"/>
      <c r="K229" s="108"/>
      <c r="L229" s="108"/>
    </row>
    <row r="230" spans="1:12" s="8" customFormat="1">
      <c r="A230" s="123"/>
      <c r="C230" s="123"/>
      <c r="D230" s="125"/>
      <c r="E230" s="122"/>
      <c r="F230" s="122"/>
      <c r="G230" s="122"/>
      <c r="H230" s="125"/>
      <c r="I230" s="123"/>
      <c r="J230" s="108"/>
      <c r="K230" s="108"/>
      <c r="L230" s="108"/>
    </row>
    <row r="231" spans="1:12" s="8" customFormat="1">
      <c r="A231" s="123"/>
      <c r="C231" s="123"/>
      <c r="D231" s="125"/>
      <c r="E231" s="122"/>
      <c r="F231" s="122"/>
      <c r="G231" s="122"/>
      <c r="H231" s="125"/>
      <c r="I231" s="123"/>
      <c r="J231" s="108"/>
      <c r="K231" s="108"/>
      <c r="L231" s="108"/>
    </row>
    <row r="232" spans="1:12" s="8" customFormat="1">
      <c r="A232" s="123"/>
      <c r="C232" s="123"/>
      <c r="D232" s="125"/>
      <c r="E232" s="122"/>
      <c r="F232" s="122"/>
      <c r="G232" s="122"/>
      <c r="H232" s="125"/>
      <c r="I232" s="123"/>
      <c r="J232" s="108"/>
      <c r="K232" s="108"/>
      <c r="L232" s="108"/>
    </row>
    <row r="233" spans="1:12" s="8" customFormat="1">
      <c r="A233" s="123"/>
      <c r="C233" s="123"/>
      <c r="D233" s="125"/>
      <c r="E233" s="122"/>
      <c r="F233" s="122"/>
      <c r="G233" s="122"/>
      <c r="H233" s="125"/>
      <c r="I233" s="123"/>
      <c r="J233" s="108"/>
      <c r="K233" s="108"/>
      <c r="L233" s="108"/>
    </row>
    <row r="234" spans="1:12" s="8" customFormat="1">
      <c r="A234" s="123"/>
      <c r="C234" s="123"/>
      <c r="D234" s="125"/>
      <c r="E234" s="122"/>
      <c r="F234" s="122"/>
      <c r="G234" s="122"/>
      <c r="H234" s="125"/>
      <c r="I234" s="123"/>
      <c r="J234" s="108"/>
      <c r="K234" s="108"/>
      <c r="L234" s="108"/>
    </row>
    <row r="235" spans="1:12" s="8" customFormat="1">
      <c r="A235" s="123"/>
      <c r="C235" s="123"/>
      <c r="D235" s="125"/>
      <c r="E235" s="122"/>
      <c r="F235" s="122"/>
      <c r="G235" s="122"/>
      <c r="H235" s="125"/>
      <c r="I235" s="123"/>
      <c r="J235" s="108"/>
      <c r="K235" s="108"/>
      <c r="L235" s="108"/>
    </row>
    <row r="236" spans="1:12" s="8" customFormat="1">
      <c r="A236" s="123"/>
      <c r="C236" s="123"/>
      <c r="D236" s="125"/>
      <c r="E236" s="122"/>
      <c r="F236" s="122"/>
      <c r="G236" s="122"/>
      <c r="H236" s="125"/>
      <c r="I236" s="123"/>
      <c r="J236" s="108"/>
      <c r="K236" s="108"/>
      <c r="L236" s="108"/>
    </row>
    <row r="237" spans="1:12" s="8" customFormat="1">
      <c r="A237" s="123"/>
      <c r="C237" s="123"/>
      <c r="D237" s="125"/>
      <c r="E237" s="122"/>
      <c r="F237" s="122"/>
      <c r="G237" s="122"/>
      <c r="H237" s="125"/>
      <c r="I237" s="123"/>
      <c r="J237" s="108"/>
      <c r="K237" s="108"/>
      <c r="L237" s="108"/>
    </row>
    <row r="238" spans="1:12" s="8" customFormat="1">
      <c r="A238" s="123"/>
      <c r="C238" s="123"/>
      <c r="D238" s="125"/>
      <c r="E238" s="122"/>
      <c r="F238" s="122"/>
      <c r="G238" s="122"/>
      <c r="H238" s="125"/>
      <c r="I238" s="123"/>
      <c r="J238" s="108"/>
      <c r="K238" s="108"/>
      <c r="L238" s="108"/>
    </row>
    <row r="239" spans="1:12" s="8" customFormat="1">
      <c r="A239" s="123"/>
      <c r="C239" s="123"/>
      <c r="D239" s="125"/>
      <c r="E239" s="122"/>
      <c r="F239" s="122"/>
      <c r="G239" s="122"/>
      <c r="H239" s="125"/>
      <c r="I239" s="123"/>
      <c r="J239" s="108"/>
      <c r="K239" s="108"/>
      <c r="L239" s="108"/>
    </row>
    <row r="240" spans="1:12" s="8" customFormat="1">
      <c r="A240" s="123"/>
      <c r="C240" s="123"/>
      <c r="D240" s="125"/>
      <c r="E240" s="122"/>
      <c r="F240" s="122"/>
      <c r="G240" s="122"/>
      <c r="H240" s="125"/>
      <c r="I240" s="123"/>
      <c r="J240" s="108"/>
      <c r="K240" s="108"/>
      <c r="L240" s="108"/>
    </row>
    <row r="241" spans="1:12" s="8" customFormat="1">
      <c r="A241" s="123"/>
      <c r="C241" s="123"/>
      <c r="D241" s="125"/>
      <c r="E241" s="122"/>
      <c r="F241" s="122"/>
      <c r="G241" s="122"/>
      <c r="H241" s="125"/>
      <c r="I241" s="123"/>
      <c r="J241" s="108"/>
      <c r="K241" s="108"/>
      <c r="L241" s="108"/>
    </row>
    <row r="242" spans="1:12" s="8" customFormat="1">
      <c r="A242" s="123"/>
      <c r="C242" s="123"/>
      <c r="D242" s="125"/>
      <c r="E242" s="122"/>
      <c r="F242" s="122"/>
      <c r="G242" s="122"/>
      <c r="H242" s="125"/>
      <c r="I242" s="123"/>
      <c r="J242" s="108"/>
      <c r="K242" s="108"/>
      <c r="L242" s="108"/>
    </row>
    <row r="243" spans="1:12" s="8" customFormat="1">
      <c r="A243" s="123"/>
      <c r="C243" s="123"/>
      <c r="D243" s="125"/>
      <c r="E243" s="122"/>
      <c r="F243" s="122"/>
      <c r="G243" s="122"/>
      <c r="H243" s="125"/>
      <c r="I243" s="123"/>
      <c r="J243" s="108"/>
      <c r="K243" s="108"/>
      <c r="L243" s="108"/>
    </row>
    <row r="244" spans="1:12" s="8" customFormat="1">
      <c r="A244" s="123"/>
      <c r="C244" s="123"/>
      <c r="D244" s="125"/>
      <c r="E244" s="122"/>
      <c r="F244" s="122"/>
      <c r="G244" s="122"/>
      <c r="H244" s="125"/>
      <c r="I244" s="123"/>
      <c r="J244" s="108"/>
      <c r="K244" s="108"/>
      <c r="L244" s="108"/>
    </row>
    <row r="245" spans="1:12" s="8" customFormat="1">
      <c r="A245" s="123"/>
      <c r="C245" s="123"/>
      <c r="D245" s="125"/>
      <c r="E245" s="122"/>
      <c r="F245" s="122"/>
      <c r="G245" s="122"/>
      <c r="H245" s="125"/>
      <c r="I245" s="123"/>
      <c r="J245" s="108"/>
      <c r="K245" s="108"/>
      <c r="L245" s="108"/>
    </row>
    <row r="246" spans="1:12" s="8" customFormat="1">
      <c r="A246" s="123"/>
      <c r="C246" s="123"/>
      <c r="D246" s="125"/>
      <c r="E246" s="122"/>
      <c r="F246" s="122"/>
      <c r="G246" s="122"/>
      <c r="H246" s="125"/>
      <c r="I246" s="123"/>
      <c r="J246" s="108"/>
      <c r="K246" s="108"/>
      <c r="L246" s="108"/>
    </row>
    <row r="247" spans="1:12" s="8" customFormat="1">
      <c r="A247" s="123"/>
      <c r="C247" s="123"/>
      <c r="D247" s="125"/>
      <c r="E247" s="122"/>
      <c r="F247" s="122"/>
      <c r="G247" s="122"/>
      <c r="H247" s="125"/>
      <c r="I247" s="123"/>
      <c r="J247" s="108"/>
      <c r="K247" s="108"/>
      <c r="L247" s="108"/>
    </row>
    <row r="248" spans="1:12" s="8" customFormat="1">
      <c r="A248" s="123"/>
      <c r="C248" s="123"/>
      <c r="D248" s="125"/>
      <c r="E248" s="122"/>
      <c r="F248" s="122"/>
      <c r="G248" s="122"/>
      <c r="H248" s="125"/>
      <c r="I248" s="123"/>
      <c r="J248" s="108"/>
      <c r="K248" s="108"/>
      <c r="L248" s="108"/>
    </row>
    <row r="249" spans="1:12" s="8" customFormat="1">
      <c r="A249" s="123"/>
      <c r="C249" s="123"/>
      <c r="D249" s="125"/>
      <c r="E249" s="122"/>
      <c r="F249" s="122"/>
      <c r="G249" s="122"/>
      <c r="H249" s="125"/>
      <c r="I249" s="123"/>
      <c r="J249" s="108"/>
      <c r="K249" s="108"/>
      <c r="L249" s="108"/>
    </row>
  </sheetData>
  <mergeCells count="11">
    <mergeCell ref="C7:K7"/>
    <mergeCell ref="F9:G9"/>
    <mergeCell ref="E3:G3"/>
    <mergeCell ref="E2:G2"/>
    <mergeCell ref="E4:G4"/>
    <mergeCell ref="H2:J2"/>
    <mergeCell ref="H3:J3"/>
    <mergeCell ref="K3:K5"/>
    <mergeCell ref="H4:J4"/>
    <mergeCell ref="H5:J5"/>
    <mergeCell ref="E5:G5"/>
  </mergeCells>
  <conditionalFormatting sqref="K10:K58">
    <cfRule type="containsText" dxfId="2" priority="1" stopIfTrue="1" operator="containsText" text="C">
      <formula>NOT(ISERROR(SEARCH("C",K10)))</formula>
    </cfRule>
    <cfRule type="containsText" dxfId="1" priority="2" stopIfTrue="1" operator="containsText" text="B">
      <formula>NOT(ISERROR(SEARCH("B",K10)))</formula>
    </cfRule>
    <cfRule type="containsText" dxfId="0" priority="3" stopIfTrue="1" operator="containsText" text="A">
      <formula>NOT(ISERROR(SEARCH("A",K10)))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50" orientation="portrait" horizontalDpi="360" verticalDpi="360" r:id="rId1"/>
  <ignoredErrors>
    <ignoredError sqref="K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84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7" sqref="G17"/>
    </sheetView>
  </sheetViews>
  <sheetFormatPr defaultRowHeight="12.75"/>
  <cols>
    <col min="1" max="1" width="2.7109375" style="8" customWidth="1"/>
    <col min="2" max="2" width="15.7109375" customWidth="1"/>
    <col min="3" max="3" width="47.5703125" customWidth="1"/>
    <col min="4" max="4" width="16.140625" customWidth="1"/>
    <col min="5" max="5" width="11.28515625" customWidth="1"/>
    <col min="6" max="6" width="6.42578125" customWidth="1"/>
    <col min="7" max="7" width="13.85546875" customWidth="1"/>
    <col min="8" max="8" width="20.28515625" customWidth="1"/>
    <col min="9" max="9" width="10.42578125" customWidth="1"/>
    <col min="10" max="10" width="17.140625" customWidth="1"/>
    <col min="11" max="11" width="19.140625" customWidth="1"/>
    <col min="12" max="12" width="17.5703125" customWidth="1"/>
    <col min="13" max="13" width="36.5703125" customWidth="1"/>
    <col min="14" max="34" width="9.140625" style="8"/>
  </cols>
  <sheetData>
    <row r="1" spans="1:34" s="8" customFormat="1" ht="13.5" thickBot="1">
      <c r="A1" s="4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34" s="247" customFormat="1" ht="18.95" customHeight="1">
      <c r="A2" s="65"/>
      <c r="B2" s="475"/>
      <c r="C2" s="478" t="s">
        <v>200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s="247" customFormat="1" ht="18.95" customHeight="1">
      <c r="A3" s="65"/>
      <c r="B3" s="476"/>
      <c r="C3" s="243" t="s">
        <v>55</v>
      </c>
      <c r="D3" s="248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 s="247" customFormat="1" ht="18.95" customHeight="1">
      <c r="A4" s="65"/>
      <c r="B4" s="476"/>
      <c r="C4" s="243" t="s">
        <v>34</v>
      </c>
      <c r="D4" s="248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s="247" customFormat="1" ht="18.95" customHeight="1" thickBot="1">
      <c r="A5" s="65"/>
      <c r="B5" s="477"/>
      <c r="C5" s="244" t="s">
        <v>56</v>
      </c>
      <c r="D5" s="249"/>
      <c r="E5" s="55"/>
      <c r="F5" s="55"/>
      <c r="G5" s="55"/>
      <c r="H5" s="55"/>
      <c r="I5" s="55"/>
      <c r="J5" s="55"/>
      <c r="K5" s="55"/>
      <c r="L5" s="55"/>
      <c r="M5" s="5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s="247" customFormat="1" ht="54.95" customHeight="1" thickBot="1">
      <c r="A6" s="65"/>
      <c r="B6" s="250" t="s">
        <v>5</v>
      </c>
      <c r="C6" s="250" t="s">
        <v>201</v>
      </c>
      <c r="D6" s="251" t="s">
        <v>202</v>
      </c>
      <c r="E6" s="250" t="s">
        <v>203</v>
      </c>
      <c r="F6" s="251" t="s">
        <v>204</v>
      </c>
      <c r="G6" s="251" t="s">
        <v>205</v>
      </c>
      <c r="H6" s="251" t="s">
        <v>206</v>
      </c>
      <c r="I6" s="251" t="s">
        <v>6</v>
      </c>
      <c r="J6" s="251" t="s">
        <v>207</v>
      </c>
      <c r="K6" s="251" t="s">
        <v>208</v>
      </c>
      <c r="L6" s="251" t="s">
        <v>209</v>
      </c>
      <c r="M6" s="251" t="s">
        <v>210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s="247" customFormat="1" ht="42" customHeight="1">
      <c r="A7" s="65"/>
      <c r="B7" s="252">
        <v>1</v>
      </c>
      <c r="C7" s="253" t="s">
        <v>211</v>
      </c>
      <c r="D7" s="254">
        <v>1</v>
      </c>
      <c r="E7" s="254">
        <v>30</v>
      </c>
      <c r="F7" s="254">
        <v>2</v>
      </c>
      <c r="G7" s="254">
        <v>1</v>
      </c>
      <c r="H7" s="254">
        <v>60</v>
      </c>
      <c r="I7" s="252" t="s">
        <v>212</v>
      </c>
      <c r="J7" s="252">
        <v>9665</v>
      </c>
      <c r="K7" s="255">
        <v>306.2407</v>
      </c>
      <c r="L7" s="255">
        <f xml:space="preserve"> TRUNC((E7*F7*G7*K7)/H7,2)*D7</f>
        <v>306.24</v>
      </c>
      <c r="M7" s="253" t="s">
        <v>213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s="247" customFormat="1" ht="45.75" customHeight="1">
      <c r="A8" s="65"/>
      <c r="B8" s="237">
        <f t="shared" ref="B8:B17" si="0">B7+1</f>
        <v>2</v>
      </c>
      <c r="C8" s="258" t="s">
        <v>214</v>
      </c>
      <c r="D8" s="259">
        <v>1</v>
      </c>
      <c r="E8" s="259">
        <v>30</v>
      </c>
      <c r="F8" s="259">
        <v>2</v>
      </c>
      <c r="G8" s="259">
        <v>1</v>
      </c>
      <c r="H8" s="259">
        <v>60</v>
      </c>
      <c r="I8" s="237" t="s">
        <v>212</v>
      </c>
      <c r="J8" s="237">
        <v>9665</v>
      </c>
      <c r="K8" s="261">
        <v>306.2407</v>
      </c>
      <c r="L8" s="261">
        <f t="shared" ref="L8:L17" si="1" xml:space="preserve"> TRUNC((E8*F8*G8*K8)/H8,2)*D8</f>
        <v>306.24</v>
      </c>
      <c r="M8" s="258" t="s">
        <v>213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s="247" customFormat="1" ht="54" customHeight="1">
      <c r="A9" s="65"/>
      <c r="B9" s="252">
        <f t="shared" si="0"/>
        <v>3</v>
      </c>
      <c r="C9" s="253" t="s">
        <v>215</v>
      </c>
      <c r="D9" s="254">
        <v>1</v>
      </c>
      <c r="E9" s="254">
        <v>30</v>
      </c>
      <c r="F9" s="254">
        <v>2</v>
      </c>
      <c r="G9" s="254">
        <v>0.5</v>
      </c>
      <c r="H9" s="254">
        <v>60</v>
      </c>
      <c r="I9" s="252" t="s">
        <v>212</v>
      </c>
      <c r="J9" s="252">
        <v>9665</v>
      </c>
      <c r="K9" s="255">
        <v>306.2407</v>
      </c>
      <c r="L9" s="255">
        <f t="shared" si="1"/>
        <v>153.12</v>
      </c>
      <c r="M9" s="253" t="s">
        <v>213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s="247" customFormat="1" ht="43.5" customHeight="1">
      <c r="A10" s="65"/>
      <c r="B10" s="237">
        <f t="shared" si="0"/>
        <v>4</v>
      </c>
      <c r="C10" s="258" t="s">
        <v>216</v>
      </c>
      <c r="D10" s="259">
        <v>1</v>
      </c>
      <c r="E10" s="259">
        <v>30</v>
      </c>
      <c r="F10" s="259">
        <v>2</v>
      </c>
      <c r="G10" s="259">
        <v>0.5</v>
      </c>
      <c r="H10" s="259">
        <v>60</v>
      </c>
      <c r="I10" s="237" t="s">
        <v>212</v>
      </c>
      <c r="J10" s="237">
        <v>9665</v>
      </c>
      <c r="K10" s="261">
        <v>306.2407</v>
      </c>
      <c r="L10" s="261">
        <f t="shared" si="1"/>
        <v>153.12</v>
      </c>
      <c r="M10" s="258" t="s">
        <v>213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s="247" customFormat="1" ht="81.75" customHeight="1">
      <c r="A11" s="65"/>
      <c r="B11" s="252">
        <f t="shared" si="0"/>
        <v>5</v>
      </c>
      <c r="C11" s="253" t="s">
        <v>217</v>
      </c>
      <c r="D11" s="254">
        <v>1</v>
      </c>
      <c r="E11" s="254">
        <v>30</v>
      </c>
      <c r="F11" s="254">
        <v>2</v>
      </c>
      <c r="G11" s="254">
        <v>0.5</v>
      </c>
      <c r="H11" s="254">
        <v>60</v>
      </c>
      <c r="I11" s="252" t="s">
        <v>212</v>
      </c>
      <c r="J11" s="252">
        <v>9665</v>
      </c>
      <c r="K11" s="255">
        <v>306.2407</v>
      </c>
      <c r="L11" s="255">
        <f t="shared" si="1"/>
        <v>153.12</v>
      </c>
      <c r="M11" s="253" t="s">
        <v>213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s="247" customFormat="1" ht="63.75">
      <c r="A12" s="65"/>
      <c r="B12" s="237">
        <f t="shared" si="0"/>
        <v>6</v>
      </c>
      <c r="C12" s="258" t="s">
        <v>218</v>
      </c>
      <c r="D12" s="259">
        <v>1</v>
      </c>
      <c r="E12" s="259">
        <v>30</v>
      </c>
      <c r="F12" s="259">
        <v>2</v>
      </c>
      <c r="G12" s="259">
        <v>0.5</v>
      </c>
      <c r="H12" s="259">
        <v>60</v>
      </c>
      <c r="I12" s="237" t="s">
        <v>212</v>
      </c>
      <c r="J12" s="237">
        <v>9665</v>
      </c>
      <c r="K12" s="261">
        <v>306.2407</v>
      </c>
      <c r="L12" s="261">
        <f t="shared" si="1"/>
        <v>153.12</v>
      </c>
      <c r="M12" s="258" t="s">
        <v>213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s="247" customFormat="1" ht="54.75" customHeight="1">
      <c r="A13" s="65"/>
      <c r="B13" s="252">
        <f t="shared" si="0"/>
        <v>7</v>
      </c>
      <c r="C13" s="253" t="s">
        <v>219</v>
      </c>
      <c r="D13" s="254">
        <v>1</v>
      </c>
      <c r="E13" s="254">
        <v>30</v>
      </c>
      <c r="F13" s="254">
        <v>2</v>
      </c>
      <c r="G13" s="254">
        <v>1</v>
      </c>
      <c r="H13" s="254">
        <v>60</v>
      </c>
      <c r="I13" s="252" t="s">
        <v>212</v>
      </c>
      <c r="J13" s="252">
        <v>9665</v>
      </c>
      <c r="K13" s="255">
        <v>306.2407</v>
      </c>
      <c r="L13" s="255">
        <f t="shared" si="1"/>
        <v>306.24</v>
      </c>
      <c r="M13" s="253" t="s">
        <v>213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s="247" customFormat="1" ht="76.5">
      <c r="A14" s="65"/>
      <c r="B14" s="237">
        <f t="shared" si="0"/>
        <v>8</v>
      </c>
      <c r="C14" s="258" t="s">
        <v>220</v>
      </c>
      <c r="D14" s="259">
        <v>1</v>
      </c>
      <c r="E14" s="259">
        <v>30</v>
      </c>
      <c r="F14" s="259">
        <v>2</v>
      </c>
      <c r="G14" s="259">
        <v>1</v>
      </c>
      <c r="H14" s="259">
        <v>60</v>
      </c>
      <c r="I14" s="237" t="s">
        <v>212</v>
      </c>
      <c r="J14" s="237">
        <v>9013</v>
      </c>
      <c r="K14" s="261">
        <v>360.0532</v>
      </c>
      <c r="L14" s="261">
        <f t="shared" si="1"/>
        <v>360.05</v>
      </c>
      <c r="M14" s="258" t="s">
        <v>221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s="247" customFormat="1" ht="43.5" customHeight="1">
      <c r="A15" s="65"/>
      <c r="B15" s="252">
        <f t="shared" si="0"/>
        <v>9</v>
      </c>
      <c r="C15" s="253" t="s">
        <v>222</v>
      </c>
      <c r="D15" s="254">
        <v>1</v>
      </c>
      <c r="E15" s="254">
        <v>30</v>
      </c>
      <c r="F15" s="254">
        <v>2</v>
      </c>
      <c r="G15" s="254">
        <v>0.5</v>
      </c>
      <c r="H15" s="254">
        <v>60</v>
      </c>
      <c r="I15" s="252" t="s">
        <v>212</v>
      </c>
      <c r="J15" s="252">
        <v>9665</v>
      </c>
      <c r="K15" s="255">
        <v>306.2407</v>
      </c>
      <c r="L15" s="255">
        <f t="shared" si="1"/>
        <v>153.12</v>
      </c>
      <c r="M15" s="253" t="s">
        <v>213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s="247" customFormat="1" ht="43.5" customHeight="1">
      <c r="A16" s="65"/>
      <c r="B16" s="237">
        <f t="shared" si="0"/>
        <v>10</v>
      </c>
      <c r="C16" s="258" t="s">
        <v>223</v>
      </c>
      <c r="D16" s="259">
        <v>1</v>
      </c>
      <c r="E16" s="259">
        <v>30</v>
      </c>
      <c r="F16" s="259">
        <v>2</v>
      </c>
      <c r="G16" s="259">
        <v>0.5</v>
      </c>
      <c r="H16" s="259">
        <v>60</v>
      </c>
      <c r="I16" s="237" t="s">
        <v>212</v>
      </c>
      <c r="J16" s="237">
        <v>9665</v>
      </c>
      <c r="K16" s="261">
        <v>306.2407</v>
      </c>
      <c r="L16" s="261">
        <f t="shared" si="1"/>
        <v>153.12</v>
      </c>
      <c r="M16" s="258" t="s">
        <v>213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s="247" customFormat="1" ht="45" customHeight="1">
      <c r="A17" s="65"/>
      <c r="B17" s="264">
        <f t="shared" si="0"/>
        <v>11</v>
      </c>
      <c r="C17" s="265" t="s">
        <v>224</v>
      </c>
      <c r="D17" s="266">
        <v>1</v>
      </c>
      <c r="E17" s="266">
        <v>30</v>
      </c>
      <c r="F17" s="266">
        <v>2</v>
      </c>
      <c r="G17" s="266">
        <v>0.5</v>
      </c>
      <c r="H17" s="266">
        <v>60</v>
      </c>
      <c r="I17" s="264" t="s">
        <v>212</v>
      </c>
      <c r="J17" s="264">
        <v>9665</v>
      </c>
      <c r="K17" s="267">
        <v>306.2407</v>
      </c>
      <c r="L17" s="255">
        <f t="shared" si="1"/>
        <v>153.12</v>
      </c>
      <c r="M17" s="265" t="s">
        <v>213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 s="247" customFormat="1" ht="15" customHeight="1">
      <c r="A18" s="65"/>
      <c r="B18" s="479" t="s">
        <v>225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 s="247" customFormat="1" ht="15" customHeight="1">
      <c r="A19" s="65"/>
      <c r="B19" s="237"/>
      <c r="C19" s="258"/>
      <c r="D19" s="259"/>
      <c r="E19" s="259"/>
      <c r="F19" s="260"/>
      <c r="G19" s="260"/>
      <c r="H19" s="259"/>
      <c r="I19" s="237"/>
      <c r="J19" s="237"/>
      <c r="K19" s="261"/>
      <c r="L19" s="261"/>
      <c r="M19" s="258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1:34" s="247" customFormat="1" ht="15" customHeight="1">
      <c r="A20" s="65"/>
      <c r="B20" s="480" t="s">
        <v>226</v>
      </c>
      <c r="C20" s="480"/>
      <c r="D20" s="262">
        <f>TRUNC(SUM(L7:L17),2)/2</f>
        <v>1175.3050000000001</v>
      </c>
      <c r="E20" s="263"/>
      <c r="F20" s="260"/>
      <c r="G20" s="260"/>
      <c r="H20" s="259"/>
      <c r="I20" s="237"/>
      <c r="J20" s="237"/>
      <c r="K20" s="261"/>
      <c r="L20" s="261"/>
      <c r="M20" s="258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s="247" customFormat="1" ht="15" customHeight="1">
      <c r="A21" s="65"/>
      <c r="B21" s="480" t="s">
        <v>227</v>
      </c>
      <c r="C21" s="480"/>
      <c r="D21" s="262">
        <f>TRUNC(SUM(L7:L17),2)/2</f>
        <v>1175.3050000000001</v>
      </c>
      <c r="E21" s="259"/>
      <c r="F21" s="260"/>
      <c r="G21" s="260"/>
      <c r="H21" s="259"/>
      <c r="I21" s="237"/>
      <c r="J21" s="237"/>
      <c r="K21" s="261"/>
      <c r="L21" s="261"/>
      <c r="M21" s="258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s="1" customFormat="1" ht="15" customHeight="1" thickBot="1">
      <c r="A22" s="25"/>
      <c r="B22" s="180"/>
      <c r="C22" s="180"/>
      <c r="D22" s="481"/>
      <c r="E22" s="481"/>
      <c r="F22" s="481"/>
      <c r="G22" s="199"/>
      <c r="H22" s="200"/>
      <c r="I22" s="201"/>
      <c r="J22" s="201"/>
      <c r="K22" s="202"/>
      <c r="L22" s="203"/>
      <c r="M22" s="180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" customFormat="1" ht="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" customFormat="1" ht="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247" customFormat="1" ht="1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34" s="247" customFormat="1" ht="15" customHeight="1">
      <c r="A26" s="65"/>
      <c r="B26" s="474"/>
      <c r="C26" s="47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1:34" s="65" customFormat="1" ht="15" customHeight="1">
      <c r="M27" s="256"/>
    </row>
    <row r="28" spans="1:34" s="65" customFormat="1" ht="15" customHeight="1">
      <c r="B28" s="473" t="s">
        <v>25</v>
      </c>
      <c r="C28" s="473"/>
      <c r="M28" s="73" t="s">
        <v>27</v>
      </c>
    </row>
    <row r="29" spans="1:34" s="65" customFormat="1" ht="15" customHeight="1">
      <c r="B29" s="473" t="s">
        <v>228</v>
      </c>
      <c r="C29" s="473"/>
      <c r="M29" s="73" t="s">
        <v>172</v>
      </c>
    </row>
    <row r="30" spans="1:34" s="65" customFormat="1" ht="15" customHeight="1">
      <c r="D30" s="73"/>
      <c r="M30" s="73" t="s">
        <v>71</v>
      </c>
      <c r="N30" s="73"/>
    </row>
    <row r="31" spans="1:34" s="65" customFormat="1" ht="15" customHeight="1">
      <c r="D31" s="257"/>
      <c r="M31" s="73" t="s">
        <v>173</v>
      </c>
      <c r="N31" s="73"/>
    </row>
    <row r="32" spans="1:34" s="65" customFormat="1" ht="15" customHeight="1">
      <c r="B32" s="245"/>
      <c r="C32" s="246"/>
      <c r="D32" s="257"/>
      <c r="M32" s="73">
        <f>'ORÇAMENTO OK'!N75</f>
        <v>92.72</v>
      </c>
      <c r="N32" s="73"/>
    </row>
    <row r="33" spans="2:14" s="8" customFormat="1">
      <c r="B33" s="64"/>
      <c r="C33" s="64"/>
      <c r="D33" s="73"/>
      <c r="N33" s="26"/>
    </row>
    <row r="34" spans="2:14" s="8" customFormat="1">
      <c r="B34" s="73"/>
      <c r="C34" s="73"/>
      <c r="D34" s="73"/>
      <c r="M34" s="26"/>
      <c r="N34" s="26"/>
    </row>
    <row r="35" spans="2:14" s="8" customFormat="1"/>
    <row r="36" spans="2:14" s="8" customFormat="1"/>
    <row r="37" spans="2:14" s="8" customFormat="1"/>
    <row r="38" spans="2:14" s="8" customFormat="1"/>
    <row r="39" spans="2:14" s="8" customFormat="1"/>
    <row r="40" spans="2:14" s="8" customFormat="1"/>
    <row r="41" spans="2:14" s="8" customFormat="1"/>
    <row r="42" spans="2:14" s="8" customFormat="1"/>
    <row r="43" spans="2:14" s="8" customFormat="1"/>
    <row r="44" spans="2:14" s="8" customFormat="1"/>
    <row r="45" spans="2:14" s="8" customFormat="1"/>
    <row r="46" spans="2:14" s="8" customFormat="1"/>
    <row r="47" spans="2:14" s="8" customFormat="1"/>
    <row r="48" spans="2:14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</sheetData>
  <mergeCells count="9">
    <mergeCell ref="B29:C29"/>
    <mergeCell ref="B28:C28"/>
    <mergeCell ref="B26:C26"/>
    <mergeCell ref="B2:B5"/>
    <mergeCell ref="C2:M2"/>
    <mergeCell ref="B18:M18"/>
    <mergeCell ref="B20:C20"/>
    <mergeCell ref="B21:C21"/>
    <mergeCell ref="D22:F22"/>
  </mergeCells>
  <printOptions horizontalCentered="1"/>
  <pageMargins left="0.23622047244094491" right="0.23622047244094491" top="0.43307086614173229" bottom="0.39370078740157483" header="0.31496062992125984" footer="0.31496062992125984"/>
  <pageSetup paperSize="9" scale="56" orientation="landscape" r:id="rId1"/>
  <headerFooter>
    <oddFooter>&amp;R&amp;14Página 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7414" r:id="rId4">
          <objectPr defaultSize="0" autoPict="0" r:id="rId5">
            <anchor moveWithCells="1">
              <from>
                <xdr:col>1</xdr:col>
                <xdr:colOff>133350</xdr:colOff>
                <xdr:row>1</xdr:row>
                <xdr:rowOff>114300</xdr:rowOff>
              </from>
              <to>
                <xdr:col>1</xdr:col>
                <xdr:colOff>942975</xdr:colOff>
                <xdr:row>4</xdr:row>
                <xdr:rowOff>161925</xdr:rowOff>
              </to>
            </anchor>
          </objectPr>
        </oleObject>
      </mc:Choice>
      <mc:Fallback>
        <oleObject progId="Paint.Picture" shapeId="1741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ORÇAMENTO OK</vt:lpstr>
      <vt:lpstr>CRONOGRAMA OK</vt:lpstr>
      <vt:lpstr>COMPOSIÇÃO</vt:lpstr>
      <vt:lpstr>BDI</vt:lpstr>
      <vt:lpstr>COTAÇÕES</vt:lpstr>
      <vt:lpstr>DADOS</vt:lpstr>
      <vt:lpstr>CURVA ABC</vt:lpstr>
      <vt:lpstr>MOBILIZAÇÃO E DESMOBILIZAÇÃO</vt:lpstr>
      <vt:lpstr>BDI!Area_de_impressao</vt:lpstr>
      <vt:lpstr>'CRONOGRAMA OK'!Area_de_impressao</vt:lpstr>
      <vt:lpstr>'ORÇAMENTO OK'!Area_de_impressao</vt:lpstr>
      <vt:lpstr>COMPOSIÇÃO!Titulos_de_impressao</vt:lpstr>
      <vt:lpstr>'CRONOGRAMA OK'!Titulos_de_impressao</vt:lpstr>
      <vt:lpstr>'MOBILIZAÇÃO E DESMOBILIZAÇÃO'!Titulos_de_impressao</vt:lpstr>
      <vt:lpstr>'ORÇAMENTO OK'!Titulos_de_impressao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 ECONÔMICA FEDERAL</dc:creator>
  <cp:keywords/>
  <dc:description/>
  <cp:lastModifiedBy>Aline Antunes Rodrigues</cp:lastModifiedBy>
  <cp:revision/>
  <cp:lastPrinted>2023-12-14T20:06:16Z</cp:lastPrinted>
  <dcterms:created xsi:type="dcterms:W3CDTF">2001-07-30T14:42:27Z</dcterms:created>
  <dcterms:modified xsi:type="dcterms:W3CDTF">2023-12-14T20:10:19Z</dcterms:modified>
  <cp:category/>
  <cp:contentStatus/>
</cp:coreProperties>
</file>